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179FB54A-42CC-40A3-A67C-EEFEB47153E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운전자별!$A$1:$R$54</definedName>
    <definedName name="_xlnm.Print_Area" localSheetId="1">종합!$A$1:$L$129</definedName>
    <definedName name="_xlnm.Print_Area" localSheetId="3">차량별!$A$1:$T$27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0" i="12" l="1"/>
  <c r="I120" i="12"/>
  <c r="H120" i="12"/>
  <c r="G120" i="12"/>
  <c r="F120" i="12"/>
  <c r="E120" i="12"/>
  <c r="D120" i="12"/>
  <c r="J119" i="12"/>
  <c r="I119" i="12"/>
  <c r="H119" i="12"/>
  <c r="G119" i="12"/>
  <c r="F119" i="12"/>
  <c r="E119" i="12"/>
  <c r="D119" i="12"/>
  <c r="B119" i="12"/>
  <c r="B120" i="12"/>
  <c r="B12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16" i="60" l="1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F20" i="60" l="1"/>
  <c r="F25" i="60"/>
  <c r="F19" i="60"/>
  <c r="F16" i="60"/>
  <c r="F21" i="60"/>
  <c r="F17" i="60"/>
  <c r="F22" i="60"/>
  <c r="F18" i="60"/>
  <c r="F23" i="60"/>
  <c r="F26" i="60"/>
  <c r="F24" i="60"/>
  <c r="F27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59" i="12" a="1"/>
  <c r="H72" i="12" l="1"/>
  <c r="G72" i="12"/>
  <c r="J59" i="12"/>
  <c r="G74" i="12" l="1"/>
  <c r="G75" i="12"/>
  <c r="G79" i="12"/>
  <c r="G76" i="12"/>
  <c r="G78" i="12"/>
  <c r="G73" i="12"/>
  <c r="G77" i="12"/>
  <c r="H74" i="12"/>
  <c r="H78" i="12"/>
  <c r="H73" i="12"/>
  <c r="H77" i="12"/>
  <c r="H76" i="12"/>
  <c r="H79" i="12"/>
  <c r="H7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K72" i="12" l="1"/>
  <c r="I72" i="12"/>
  <c r="J72" i="12"/>
  <c r="J77" i="12" l="1"/>
  <c r="J78" i="12"/>
  <c r="J75" i="12"/>
  <c r="J74" i="12"/>
  <c r="J79" i="12"/>
  <c r="J76" i="12"/>
  <c r="J73" i="12"/>
  <c r="I79" i="12"/>
  <c r="I76" i="12"/>
  <c r="I77" i="12"/>
  <c r="I78" i="12"/>
  <c r="I75" i="12"/>
  <c r="I74" i="12"/>
  <c r="I73" i="12"/>
  <c r="K77" i="12"/>
  <c r="K78" i="12"/>
  <c r="K75" i="12"/>
  <c r="K79" i="12"/>
  <c r="K76" i="12"/>
  <c r="K74" i="12"/>
  <c r="K73" i="12"/>
  <c r="J10" i="12" l="1"/>
  <c r="J35" i="12" s="1"/>
  <c r="N59" i="12" a="1"/>
  <c r="E59" i="12" a="1"/>
  <c r="F59" i="12" a="1"/>
  <c r="D59" i="12" a="1"/>
  <c r="G59" i="12" a="1"/>
  <c r="H59" i="12" a="1"/>
  <c r="I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<sst xmlns="http://schemas.openxmlformats.org/spreadsheetml/2006/main" count="1720" uniqueCount="401">
  <si>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</si>
  <si>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</si>
  <si>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</si>
  <si>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</si>
  <si>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</si>
  <si>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</si>
  <si>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</si>
  <si>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</si>
  <si>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</si>
  <si>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</si>
  <si>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</si>
  <si>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</si>
  <si>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</si>
  <si>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</si>
  <si>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</si>
  <si>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</si>
  <si>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</si>
  <si>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</si>
  <si>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</si>
  <si>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</si>
  <si>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</si>
  <si>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</si>
  <si>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</si>
  <si>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</si>
  <si>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</si>
  <si>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</si>
  <si>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</si>
  <si>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</si>
  <si>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</si>
  <si>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</si>
  <si>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</si>
  <si>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</si>
  <si>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</si>
  <si>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</si>
  <si>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</si>
  <si>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</si>
  <si>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</si>
  <si>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</si>
  <si>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</si>
  <si>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</si>
  <si>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</si>
  <si>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</si>
  <si>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</si>
  <si>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</si>
  <si>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</si>
  <si>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</si>
  <si>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</si>
  <si>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</si>
  <si>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</si>
  <si>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</si>
  <si>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</si>
  <si>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</si>
  <si>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</si>
  <si>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</si>
  <si>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</si>
  <si>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</si>
  <si>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</si>
  <si>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</si>
  <si>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</si>
  <si>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</si>
  <si>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</si>
  <si>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</si>
  <si>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</si>
  <si>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</si>
  <si>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</si>
  <si>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</si>
  <si>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</si>
  <si>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</si>
  <si>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</si>
  <si>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</si>
  <si>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</si>
  <si>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</si>
  <si>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</si>
  <si>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</si>
  <si>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</si>
  <si>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</si>
  <si>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</si>
  <si>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</si>
  <si>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</si>
  <si>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</si>
  <si>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</si>
  <si>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</si>
  <si>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</si>
  <si>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</si>
  <si>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</si>
  <si>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</si>
  <si>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</si>
  <si>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</si>
  <si>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</si>
  <si>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</si>
  <si>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</si>
  <si>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</si>
  <si>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</si>
  <si>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</si>
  <si>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</si>
  <si>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</si>
  <si>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</si>
  <si>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</si>
  <si>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</si>
  <si>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</si>
  <si>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</si>
  <si>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</si>
  <si>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</si>
  <si>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</si>
  <si>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</si>
  <si>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</si>
  <si>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</si>
  <si>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</si>
  <si>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</si>
  <si>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</si>
  <si>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</si>
  <si>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</si>
  <si>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</si>
  <si>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</si>
  <si>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</si>
  <si>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미추홀교통</t>
  </si>
  <si>
    <t>12</t>
  </si>
  <si>
    <t>75</t>
  </si>
  <si>
    <t>76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</si>
  <si>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</si>
  <si>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</si>
  <si>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</si>
  <si>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</si>
  <si>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</si>
  <si>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</si>
  <si>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</si>
  <si>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</si>
  <si>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</si>
  <si>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</si>
  <si>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</si>
  <si>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</si>
  <si>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</si>
  <si>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</si>
  <si>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</si>
  <si>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</si>
  <si>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</si>
  <si>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</si>
  <si>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</si>
  <si>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</si>
  <si>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</si>
  <si>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</si>
  <si>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</si>
  <si>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</si>
  <si>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</si>
  <si>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</si>
  <si>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</si>
  <si>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</si>
  <si>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</si>
  <si>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</si>
  <si>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</si>
  <si>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</si>
  <si>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</si>
  <si>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</si>
  <si>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</si>
  <si>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</si>
  <si>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</si>
  <si>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</si>
  <si>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</si>
  <si>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</si>
  <si>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</si>
  <si>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</si>
  <si>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</t>
    <phoneticPr fontId="2" type="noConversion"/>
  </si>
  <si>
    <t>최대주행거리</t>
  </si>
  <si>
    <t>[TIP!!] 특별관리 운행사원 관리하려면?</t>
  </si>
  <si>
    <t>대형</t>
  </si>
  <si>
    <t>-</t>
    <phoneticPr fontId="2" type="noConversion"/>
  </si>
  <si>
    <t>미추홀교통</t>
    <phoneticPr fontId="2" type="noConversion"/>
  </si>
  <si>
    <t>1212</t>
  </si>
  <si>
    <t>70바2601</t>
  </si>
  <si>
    <t>70바2617</t>
  </si>
  <si>
    <t>70바2619</t>
  </si>
  <si>
    <t>70바2651</t>
  </si>
  <si>
    <t>미추홀교통12B1</t>
  </si>
  <si>
    <t>70바2733</t>
  </si>
  <si>
    <t>70바2757</t>
  </si>
  <si>
    <t>70바2759</t>
  </si>
  <si>
    <t>미추홀교통12B2</t>
  </si>
  <si>
    <t>70바2766</t>
  </si>
  <si>
    <t>70바2771</t>
  </si>
  <si>
    <t>70바2777</t>
  </si>
  <si>
    <t>70바2677</t>
  </si>
  <si>
    <t>중형</t>
  </si>
  <si>
    <t>70바2690</t>
  </si>
  <si>
    <t>70바2692</t>
  </si>
  <si>
    <t>70바2694</t>
  </si>
  <si>
    <t>70바2743</t>
  </si>
  <si>
    <t>70바2745</t>
  </si>
  <si>
    <t>70바2764</t>
  </si>
  <si>
    <t>강석하</t>
  </si>
  <si>
    <t>강장묵</t>
  </si>
  <si>
    <t>강태경</t>
  </si>
  <si>
    <t>길득종</t>
  </si>
  <si>
    <t>김건호</t>
  </si>
  <si>
    <t>김상협</t>
  </si>
  <si>
    <t>김상훈</t>
  </si>
  <si>
    <t>김영기</t>
  </si>
  <si>
    <t>김영호</t>
  </si>
  <si>
    <t>김종국</t>
  </si>
  <si>
    <t>박주용</t>
  </si>
  <si>
    <t>배강현</t>
  </si>
  <si>
    <t>선명구</t>
  </si>
  <si>
    <t>성현종</t>
  </si>
  <si>
    <t>송성진</t>
  </si>
  <si>
    <t>안희석</t>
  </si>
  <si>
    <t>오승환</t>
  </si>
  <si>
    <t>유용덕</t>
  </si>
  <si>
    <t>이명호</t>
  </si>
  <si>
    <t>이승훈</t>
  </si>
  <si>
    <t>이영우</t>
  </si>
  <si>
    <t>이영진</t>
  </si>
  <si>
    <t>이우정</t>
  </si>
  <si>
    <t>이재선</t>
  </si>
  <si>
    <t>이진산</t>
  </si>
  <si>
    <t>이청일</t>
  </si>
  <si>
    <t>이현기</t>
  </si>
  <si>
    <t>이현웅</t>
  </si>
  <si>
    <t>장경규</t>
  </si>
  <si>
    <t>장덕</t>
  </si>
  <si>
    <t>장연규</t>
  </si>
  <si>
    <t>정덕균</t>
  </si>
  <si>
    <t>정주경</t>
  </si>
  <si>
    <t>정진식</t>
  </si>
  <si>
    <t>조성기</t>
  </si>
  <si>
    <t>조한표</t>
  </si>
  <si>
    <t>천재호</t>
  </si>
  <si>
    <t>허명국</t>
  </si>
  <si>
    <t>미추홀교통12B5</t>
  </si>
  <si>
    <t>0%(0명)</t>
  </si>
  <si>
    <t>개선율(유카전)</t>
  </si>
  <si>
    <t>순위</t>
  </si>
  <si>
    <t>인천전체</t>
  </si>
  <si>
    <t>미추홀교통12B3</t>
  </si>
  <si>
    <t>미추홀교통12C1</t>
  </si>
  <si>
    <t>7676</t>
  </si>
  <si>
    <t>미추홀교통76F2</t>
  </si>
  <si>
    <t>미추홀교통76D1</t>
  </si>
  <si>
    <t>미추홀교통76F1</t>
  </si>
  <si>
    <t>박준규</t>
  </si>
  <si>
    <t>최병철</t>
  </si>
  <si>
    <t>S</t>
  </si>
  <si>
    <t>미추홀교통12C2</t>
  </si>
  <si>
    <t>▲</t>
  </si>
  <si>
    <t>미추홀교통12C5</t>
  </si>
  <si>
    <t>=</t>
  </si>
  <si>
    <t>미추홀교통12D1</t>
  </si>
  <si>
    <t>▽</t>
  </si>
  <si>
    <t>미추홀교통12B4</t>
  </si>
  <si>
    <t>미추홀교통12D2</t>
  </si>
  <si>
    <t>70바2761</t>
  </si>
  <si>
    <t>70바2683</t>
  </si>
  <si>
    <t>미추홀교통76B1</t>
  </si>
  <si>
    <t>미추홀교통76B2</t>
  </si>
  <si>
    <t>미추홀교통76C1</t>
  </si>
  <si>
    <t>미추홀교통76D2</t>
  </si>
  <si>
    <t>조영기</t>
  </si>
  <si>
    <t>홍성현</t>
  </si>
  <si>
    <t>미추홀교통12C3</t>
  </si>
  <si>
    <t>미추홀교통12A1</t>
  </si>
  <si>
    <t>미추홀교통12B6</t>
  </si>
  <si>
    <t>이창균</t>
  </si>
  <si>
    <t>25%(2명)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</si>
  <si>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</si>
  <si>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</si>
  <si>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</si>
  <si>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</si>
  <si>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</si>
  <si>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</si>
  <si>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</si>
  <si>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1212B</t>
  </si>
  <si>
    <t>7676C</t>
  </si>
  <si>
    <t>미추홀교통76C2</t>
  </si>
  <si>
    <t>1212C</t>
  </si>
  <si>
    <t>미추홀교통12C6</t>
  </si>
  <si>
    <t>1212D</t>
  </si>
  <si>
    <t>미추홀교통12D4</t>
  </si>
  <si>
    <t>7676B</t>
  </si>
  <si>
    <t>1212A</t>
  </si>
  <si>
    <t>7676A</t>
  </si>
  <si>
    <t>미추홀교통76A1</t>
  </si>
  <si>
    <t>미추홀교통12A3</t>
  </si>
  <si>
    <t>미추홀교통12A5</t>
  </si>
  <si>
    <t>7676D</t>
  </si>
  <si>
    <t>미추홀교통12C8</t>
  </si>
  <si>
    <t>7676F</t>
  </si>
  <si>
    <t>미추홀교통76F3</t>
  </si>
  <si>
    <t>미추홀교통12A4</t>
  </si>
  <si>
    <t>1212S</t>
  </si>
  <si>
    <t>미추홀교통76D5</t>
  </si>
  <si>
    <t>미추홀교통76D4</t>
  </si>
  <si>
    <t>미추홀교통12A2</t>
  </si>
  <si>
    <t>미추홀교통12C4</t>
  </si>
  <si>
    <t>미추홀교통12C7</t>
  </si>
  <si>
    <t>미추홀교통76A2</t>
  </si>
  <si>
    <t>미추홀교통12D7</t>
  </si>
  <si>
    <t>미추홀교통12C10</t>
  </si>
  <si>
    <t>미추홀교통12C9</t>
  </si>
  <si>
    <t>미추홀교통12S1</t>
  </si>
  <si>
    <t>미추홀교통12D3</t>
  </si>
  <si>
    <t>대비</t>
  </si>
  <si>
    <t>70바2606</t>
  </si>
  <si>
    <t>70바2682</t>
  </si>
  <si>
    <t>70바2691</t>
  </si>
  <si>
    <t>70바2867</t>
  </si>
  <si>
    <t>미추홀교통12C12</t>
  </si>
  <si>
    <t>고광석</t>
  </si>
  <si>
    <t>미추홀교통12C11</t>
  </si>
  <si>
    <t>박래후</t>
  </si>
  <si>
    <t>1212F</t>
  </si>
  <si>
    <t>미추홀교통12F1</t>
  </si>
  <si>
    <t>-</t>
  </si>
  <si>
    <t>박은</t>
  </si>
  <si>
    <t>미추홀교통12D5</t>
  </si>
  <si>
    <t>이규택</t>
  </si>
  <si>
    <t>이남용</t>
  </si>
  <si>
    <t>미추홀교통12F2</t>
  </si>
  <si>
    <t>임진희</t>
  </si>
  <si>
    <t>미추홀교통12F3</t>
  </si>
  <si>
    <t>한은규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</si>
  <si>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</si>
  <si>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</si>
  <si>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</si>
  <si>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</si>
  <si>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</si>
  <si>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</si>
  <si>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</si>
  <si>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</si>
  <si>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</si>
  <si>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</si>
  <si>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</si>
  <si>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</si>
  <si>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</si>
  <si>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</si>
  <si>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</si>
  <si>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17위/(32개사)</t>
  </si>
  <si>
    <t>2%(1명)</t>
  </si>
  <si>
    <t>13%(7명)</t>
  </si>
  <si>
    <t>15%(8명)</t>
  </si>
  <si>
    <t>32%(17명)</t>
  </si>
  <si>
    <t>25%(11명)</t>
  </si>
  <si>
    <t>13%(6명)</t>
  </si>
  <si>
    <t>33%(5명)</t>
  </si>
  <si>
    <t>47%(7명)</t>
  </si>
  <si>
    <t>20%(3명)</t>
  </si>
  <si>
    <t>5117476130.718</t>
  </si>
  <si>
    <t>51174922503.852</t>
  </si>
  <si>
    <t>미추홀교통76C5</t>
  </si>
  <si>
    <t>5118951226.866</t>
  </si>
  <si>
    <t>5116818403.624</t>
  </si>
  <si>
    <t>5111061793.074</t>
  </si>
  <si>
    <t>51180091337.558</t>
  </si>
  <si>
    <t>5112957455.9</t>
  </si>
  <si>
    <t>51173492785.828</t>
  </si>
  <si>
    <t>미추홀교통76C3</t>
  </si>
  <si>
    <t>5115736130.057</t>
  </si>
  <si>
    <t>5113002211.831</t>
  </si>
  <si>
    <t>51163212583.675</t>
  </si>
  <si>
    <t>5117462622.488</t>
  </si>
  <si>
    <t>511664504.593</t>
  </si>
  <si>
    <t>5111577720.27</t>
  </si>
  <si>
    <t>5112102250.083</t>
  </si>
  <si>
    <t>5116005764.59</t>
  </si>
  <si>
    <t>5117142326.354</t>
  </si>
  <si>
    <t>51160001318.966</t>
  </si>
  <si>
    <t>5118822653.406</t>
  </si>
  <si>
    <t>5112824484.763</t>
  </si>
  <si>
    <t>51187775967.065</t>
  </si>
  <si>
    <t>51165161818.821</t>
  </si>
  <si>
    <t>51134534663.132</t>
  </si>
  <si>
    <t>5111934582.432</t>
  </si>
  <si>
    <t>미추홀교통12F4</t>
  </si>
  <si>
    <t>511112317.819</t>
  </si>
  <si>
    <t>51129252135.957</t>
  </si>
  <si>
    <t>51142975087.907</t>
  </si>
  <si>
    <t>51114174012.547</t>
  </si>
  <si>
    <t>5113423471.163</t>
  </si>
  <si>
    <t>5116653225.167</t>
  </si>
  <si>
    <t>51187121957.243</t>
  </si>
  <si>
    <t>5119731181.478</t>
  </si>
  <si>
    <t>5112592366.139</t>
  </si>
  <si>
    <t>51135492572.334</t>
  </si>
  <si>
    <t>5112245260.607</t>
  </si>
  <si>
    <t>51191921113.266</t>
  </si>
  <si>
    <t>5118935380.97</t>
  </si>
  <si>
    <t>5113840812.806</t>
  </si>
  <si>
    <t>51165851317.201</t>
  </si>
  <si>
    <t>51158511939.342</t>
  </si>
  <si>
    <t>5117589263.07</t>
  </si>
  <si>
    <t>51171271917.781</t>
  </si>
  <si>
    <t>5111602913.279</t>
  </si>
  <si>
    <t>미추홀교통76C4</t>
  </si>
  <si>
    <t>51185731800.997</t>
  </si>
  <si>
    <t>5112176608.969</t>
  </si>
  <si>
    <t>5116234249.521</t>
  </si>
  <si>
    <t>5115380427.365</t>
  </si>
  <si>
    <t>5112039732.997</t>
  </si>
  <si>
    <t>51110221394.309</t>
  </si>
  <si>
    <t>51186482442.174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</si>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</sst>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0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53" fillId="0" borderId="0" xfId="568" applyFont="1" applyAlignment="1">
      <alignment horizontal="right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83" fillId="0" borderId="0" xfId="0" applyFont="1">
      <alignment vertical="center"/>
    </xf>
    <xf numFmtId="177" fontId="83" fillId="0" borderId="0" xfId="1" applyNumberFormat="1" applyFont="1" applyFill="1" applyBorder="1">
      <alignment vertical="center"/>
    </xf>
    <xf numFmtId="9" fontId="83" fillId="0" borderId="0" xfId="2" applyFont="1" applyFill="1" applyBorder="1">
      <alignment vertical="center"/>
    </xf>
    <xf numFmtId="0" fontId="83" fillId="0" borderId="0" xfId="0" quotePrefix="1" applyFont="1">
      <alignment vertical="center"/>
    </xf>
    <xf numFmtId="184" fontId="10" fillId="0" borderId="0" xfId="1" applyNumberFormat="1" applyFont="1" applyFill="1" applyBorder="1">
      <alignment vertical="center"/>
    </xf>
    <xf numFmtId="193" fontId="81" fillId="17" borderId="42" xfId="562" applyNumberFormat="1" applyFont="1" applyFill="1" applyBorder="1" applyAlignment="1">
      <alignment horizontal="center" vertical="center"/>
    </xf>
    <xf numFmtId="194" fontId="81" fillId="17" borderId="45" xfId="562" applyNumberFormat="1" applyFont="1" applyFill="1" applyBorder="1" applyAlignment="1">
      <alignment horizontal="center" vertical="center"/>
    </xf>
    <xf numFmtId="185" fontId="84" fillId="16" borderId="0" xfId="562" applyNumberFormat="1" applyFont="1" applyFill="1">
      <alignment vertical="center"/>
    </xf>
    <xf numFmtId="195" fontId="84" fillId="16" borderId="0" xfId="562" applyNumberFormat="1" applyFont="1" applyFill="1" applyAlignment="1">
      <alignment horizontal="left" vertical="center"/>
    </xf>
    <xf numFmtId="10" fontId="84" fillId="16" borderId="0" xfId="563" applyNumberFormat="1" applyFont="1" applyFill="1" applyBorder="1">
      <alignment vertical="center"/>
    </xf>
    <xf numFmtId="179" fontId="84" fillId="16" borderId="0" xfId="4" applyNumberFormat="1" applyFont="1" applyFill="1" applyBorder="1">
      <alignment vertical="center"/>
    </xf>
    <xf numFmtId="181" fontId="84" fillId="16" borderId="0" xfId="4" applyNumberFormat="1" applyFont="1" applyFill="1" applyBorder="1">
      <alignment vertical="center"/>
    </xf>
    <xf numFmtId="177" fontId="85" fillId="16" borderId="0" xfId="4" applyNumberFormat="1" applyFont="1" applyFill="1" applyBorder="1">
      <alignment vertical="center"/>
    </xf>
    <xf numFmtId="185" fontId="84" fillId="0" borderId="0" xfId="562" applyNumberFormat="1" applyFont="1">
      <alignment vertical="center"/>
    </xf>
    <xf numFmtId="195" fontId="84" fillId="0" borderId="0" xfId="562" applyNumberFormat="1" applyFont="1" applyAlignment="1">
      <alignment horizontal="left" vertical="center"/>
    </xf>
    <xf numFmtId="10" fontId="84" fillId="0" borderId="0" xfId="563" applyNumberFormat="1" applyFont="1" applyFill="1" applyBorder="1">
      <alignment vertical="center"/>
    </xf>
    <xf numFmtId="179" fontId="84" fillId="0" borderId="0" xfId="4" applyNumberFormat="1" applyFont="1" applyFill="1" applyBorder="1">
      <alignment vertical="center"/>
    </xf>
    <xf numFmtId="181" fontId="84" fillId="0" borderId="0" xfId="4" applyNumberFormat="1" applyFont="1" applyFill="1" applyBorder="1">
      <alignment vertical="center"/>
    </xf>
    <xf numFmtId="177" fontId="85" fillId="0" borderId="0" xfId="4" applyNumberFormat="1" applyFont="1" applyFill="1" applyBorder="1">
      <alignment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726-4336-A0F4-D96A46A94ABB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AED-45F5-A5C1-46D9AF24983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7A7-458B-927E-98E581A16BC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DB9-49E6-86F5-7CE9F75579F3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0EBC-4201-A157-0C40EBE4F38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B2F-4DD2-AB16-2CD67CE1B4C6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E10-421B-8A35-E685F6C3D779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E10-421B-8A35-E685F6C3D7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1.9087877700513656</c:v>
                </c:pt>
                <c:pt idx="1">
                  <c:v>2.2844558223492597</c:v>
                </c:pt>
                <c:pt idx="2">
                  <c:v>2.2682206432760856</c:v>
                </c:pt>
                <c:pt idx="3">
                  <c:v>2.20717468589423</c:v>
                </c:pt>
                <c:pt idx="4">
                  <c:v>2.1402222899130297</c:v>
                </c:pt>
                <c:pt idx="5">
                  <c:v>2.0383571072236224</c:v>
                </c:pt>
                <c:pt idx="6">
                  <c:v>1.98303112627079</c:v>
                </c:pt>
                <c:pt idx="7">
                  <c:v>1.9298856856302078</c:v>
                </c:pt>
                <c:pt idx="8">
                  <c:v>1.9704503404766989</c:v>
                </c:pt>
                <c:pt idx="9">
                  <c:v>2.0652949822882429</c:v>
                </c:pt>
                <c:pt idx="10">
                  <c:v>2.1042900218733278</c:v>
                </c:pt>
                <c:pt idx="11">
                  <c:v>2.0403423357471056</c:v>
                </c:pt>
                <c:pt idx="12">
                  <c:v>2.1298462513399259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1.8867924528301886E-2</c:v>
                </c:pt>
                <c:pt idx="1">
                  <c:v>0.13207547169811321</c:v>
                </c:pt>
                <c:pt idx="2">
                  <c:v>0.15094339622641509</c:v>
                </c:pt>
                <c:pt idx="3">
                  <c:v>0.32075471698113206</c:v>
                </c:pt>
                <c:pt idx="4">
                  <c:v>0.24528301886792453</c:v>
                </c:pt>
                <c:pt idx="5">
                  <c:v>0.13207547169811321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0.2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0.46666666666666667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0.33333333333333331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401171</xdr:colOff>
      <xdr:row>11</xdr:row>
      <xdr:rowOff>53789</xdr:rowOff>
    </xdr:from>
    <xdr:to>
      <xdr:col>6</xdr:col>
      <xdr:colOff>558058</xdr:colOff>
      <xdr:row>12</xdr:row>
      <xdr:rowOff>244290</xdr:rowOff>
    </xdr:to>
    <xdr:sp macro="" textlink="$K$22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054289" y="369570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33933AC-FE25-4BAC-A80D-0E33EC947C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392207</xdr:colOff>
      <xdr:row>11</xdr:row>
      <xdr:rowOff>235323</xdr:rowOff>
    </xdr:from>
    <xdr:to>
      <xdr:col>6</xdr:col>
      <xdr:colOff>616324</xdr:colOff>
      <xdr:row>14</xdr:row>
      <xdr:rowOff>134469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919383" y="3877235"/>
          <a:ext cx="224117" cy="7732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105336</xdr:colOff>
      <xdr:row>10</xdr:row>
      <xdr:rowOff>82925</xdr:rowOff>
    </xdr:from>
    <xdr:to>
      <xdr:col>6</xdr:col>
      <xdr:colOff>1136281</xdr:colOff>
      <xdr:row>11</xdr:row>
      <xdr:rowOff>273426</xdr:rowOff>
    </xdr:to>
    <xdr:sp macro="" textlink="$K$23">
      <xdr:nvSpPr>
        <xdr:cNvPr id="14" name="TextBox 13">
          <a:extLst>
            <a:ext uri="{FF2B5EF4-FFF2-40B4-BE49-F238E27FC236}">
              <a16:creationId xmlns:a16="http://schemas.microsoft.com/office/drawing/2014/main" id="{D02F165B-7EB5-4053-B9CA-59A8631653A7}"/>
            </a:ext>
          </a:extLst>
        </xdr:cNvPr>
        <xdr:cNvSpPr txBox="1"/>
      </xdr:nvSpPr>
      <xdr:spPr>
        <a:xfrm>
          <a:off x="4632512" y="34334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89A0E67-3685-41B5-8D14-87EF03157EB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168089</xdr:colOff>
      <xdr:row>12</xdr:row>
      <xdr:rowOff>235323</xdr:rowOff>
    </xdr:from>
    <xdr:to>
      <xdr:col>6</xdr:col>
      <xdr:colOff>347383</xdr:colOff>
      <xdr:row>14</xdr:row>
      <xdr:rowOff>134470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B4B1CA9-04D2-405B-89CF-335A36147D53}"/>
            </a:ext>
          </a:extLst>
        </xdr:cNvPr>
        <xdr:cNvCxnSpPr/>
      </xdr:nvCxnSpPr>
      <xdr:spPr>
        <a:xfrm>
          <a:off x="4695265" y="4168588"/>
          <a:ext cx="179294" cy="481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4" bestFit="1" customWidth="1"/>
    <col min="27" max="28" width="9.140625" style="4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109</v>
      </c>
      <c r="C2" s="56"/>
      <c r="D2" s="56"/>
      <c r="E2" s="56"/>
      <c r="F2" s="56"/>
      <c r="G2" s="56"/>
      <c r="H2" s="56"/>
      <c r="I2" s="56"/>
      <c r="J2" s="56"/>
      <c r="K2" s="274" t="s">
        <v>319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111</v>
      </c>
      <c r="C4" s="288" t="s">
        <v>38</v>
      </c>
      <c r="D4" s="288"/>
      <c r="E4" s="61" t="s">
        <v>110</v>
      </c>
      <c r="F4" s="61" t="s">
        <v>64</v>
      </c>
      <c r="G4" s="92" t="s">
        <v>113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318</v>
      </c>
      <c r="C5" s="289" t="s">
        <v>166</v>
      </c>
      <c r="D5" s="289"/>
      <c r="E5" s="62">
        <v>2</v>
      </c>
      <c r="F5" s="63">
        <v>34</v>
      </c>
      <c r="G5" s="227" t="s">
        <v>161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75"/>
    </row>
    <row r="7" spans="1:28" ht="16.5" customHeight="1">
      <c r="B7" s="51" t="s">
        <v>124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7"/>
      <c r="P9" s="287"/>
    </row>
    <row r="10" spans="1:28" ht="23.25" customHeight="1" thickBot="1">
      <c r="G10" s="6"/>
      <c r="H10" s="187" t="s">
        <v>90</v>
      </c>
      <c r="I10" s="188" t="s">
        <v>91</v>
      </c>
      <c r="J10" s="189" t="str">
        <f>C5</f>
        <v>미추홀교통</v>
      </c>
      <c r="K10" s="190" t="s">
        <v>92</v>
      </c>
      <c r="X10" s="275"/>
      <c r="Z10" s="290"/>
      <c r="AA10" s="290"/>
      <c r="AB10" s="290"/>
    </row>
    <row r="11" spans="1:28" ht="23.25" customHeight="1" thickTop="1">
      <c r="G11" s="6"/>
      <c r="H11" s="295" t="s">
        <v>330</v>
      </c>
      <c r="I11" s="228">
        <v>2.0099999999999998</v>
      </c>
      <c r="J11" s="229">
        <v>1.9087877700513656</v>
      </c>
      <c r="K11" s="230"/>
      <c r="M11" s="2"/>
      <c r="Y11" s="276"/>
      <c r="Z11" s="291"/>
      <c r="AA11" s="292"/>
      <c r="AB11" s="290"/>
    </row>
    <row r="12" spans="1:28" ht="23.25" customHeight="1">
      <c r="G12" s="6"/>
      <c r="H12" s="296" t="s">
        <v>331</v>
      </c>
      <c r="I12" s="228">
        <v>2.3662575846193561</v>
      </c>
      <c r="J12" s="229">
        <v>2.2844558223492597</v>
      </c>
      <c r="K12" s="231">
        <v>0.19680975443790949</v>
      </c>
      <c r="M12" s="222"/>
      <c r="Y12" s="276"/>
      <c r="Z12" s="291"/>
      <c r="AA12" s="292"/>
      <c r="AB12" s="290"/>
    </row>
    <row r="13" spans="1:28" ht="23.25" customHeight="1">
      <c r="G13" s="6"/>
      <c r="H13" s="296" t="s">
        <v>320</v>
      </c>
      <c r="I13" s="228">
        <v>2.37</v>
      </c>
      <c r="J13" s="229">
        <v>2.2682206432760856</v>
      </c>
      <c r="K13" s="232">
        <v>-7.1068036923026545E-3</v>
      </c>
      <c r="M13" s="222"/>
      <c r="Y13" s="276"/>
      <c r="Z13" s="291"/>
      <c r="AA13" s="292"/>
      <c r="AB13" s="290"/>
    </row>
    <row r="14" spans="1:28" ht="23.25" customHeight="1">
      <c r="G14" s="6"/>
      <c r="H14" s="296" t="s">
        <v>321</v>
      </c>
      <c r="I14" s="228">
        <v>2.33</v>
      </c>
      <c r="J14" s="229">
        <v>2.20717468589423</v>
      </c>
      <c r="K14" s="232">
        <v>-2.6913588659383869E-2</v>
      </c>
      <c r="M14" s="222"/>
      <c r="Y14" s="276"/>
      <c r="Z14" s="291"/>
      <c r="AA14" s="292"/>
      <c r="AB14" s="290"/>
    </row>
    <row r="15" spans="1:28" ht="23.25" customHeight="1">
      <c r="G15" s="6"/>
      <c r="H15" s="296" t="s">
        <v>322</v>
      </c>
      <c r="I15" s="228">
        <v>2.2850259626150282</v>
      </c>
      <c r="J15" s="229">
        <v>2.1402222899130297</v>
      </c>
      <c r="K15" s="232">
        <v>-3.0333981451076131E-2</v>
      </c>
      <c r="M15" s="222"/>
      <c r="Y15" s="276"/>
      <c r="Z15" s="291"/>
      <c r="AA15" s="292"/>
      <c r="AB15" s="290"/>
    </row>
    <row r="16" spans="1:28" ht="23.25" customHeight="1">
      <c r="G16" s="6"/>
      <c r="H16" s="296" t="s">
        <v>323</v>
      </c>
      <c r="I16" s="228">
        <v>2.0664933427553414</v>
      </c>
      <c r="J16" s="229">
        <v>2.0383571072236224</v>
      </c>
      <c r="K16" s="232">
        <v>-4.759560872228219E-2</v>
      </c>
      <c r="M16" s="222"/>
      <c r="Y16" s="276"/>
      <c r="Z16" s="291"/>
      <c r="AA16" s="292"/>
      <c r="AB16" s="290"/>
    </row>
    <row r="17" spans="2:28" ht="23.25" customHeight="1">
      <c r="G17" s="6"/>
      <c r="H17" s="296" t="s">
        <v>324</v>
      </c>
      <c r="I17" s="228">
        <v>2.13</v>
      </c>
      <c r="J17" s="229">
        <v>1.98303112627079</v>
      </c>
      <c r="K17" s="232">
        <v>-2.7142437778329254E-2</v>
      </c>
      <c r="M17" s="222"/>
      <c r="Y17" s="276"/>
      <c r="Z17" s="291"/>
      <c r="AA17" s="292"/>
      <c r="AB17" s="290"/>
    </row>
    <row r="18" spans="2:28" ht="23.25" customHeight="1">
      <c r="G18" s="6"/>
      <c r="H18" s="296" t="s">
        <v>325</v>
      </c>
      <c r="I18" s="228">
        <v>2.08</v>
      </c>
      <c r="J18" s="229">
        <v>1.9298856856302078</v>
      </c>
      <c r="K18" s="232">
        <v>-2.6800104111590728E-2</v>
      </c>
      <c r="M18" s="222"/>
      <c r="Y18" s="276"/>
      <c r="Z18" s="291"/>
      <c r="AA18" s="292"/>
      <c r="AB18" s="290"/>
    </row>
    <row r="19" spans="2:28" ht="23.25" customHeight="1">
      <c r="G19" s="6"/>
      <c r="H19" s="296" t="s">
        <v>326</v>
      </c>
      <c r="I19" s="228">
        <v>2.13</v>
      </c>
      <c r="J19" s="229">
        <v>1.9704503404766989</v>
      </c>
      <c r="K19" s="232">
        <v>2.101920085139386E-2</v>
      </c>
      <c r="M19" s="222"/>
      <c r="Y19" s="276"/>
      <c r="Z19" s="291"/>
      <c r="AA19" s="292"/>
      <c r="AB19" s="290"/>
    </row>
    <row r="20" spans="2:28" ht="23.25" customHeight="1">
      <c r="G20" s="6"/>
      <c r="H20" s="296" t="s">
        <v>327</v>
      </c>
      <c r="I20" s="228">
        <v>2.25</v>
      </c>
      <c r="J20" s="229">
        <v>2.0652949822882429</v>
      </c>
      <c r="K20" s="232">
        <v>4.813348495176939E-2</v>
      </c>
      <c r="M20" s="222"/>
      <c r="Y20" s="276"/>
      <c r="Z20" s="291"/>
      <c r="AA20" s="292"/>
      <c r="AB20" s="290"/>
    </row>
    <row r="21" spans="2:28" ht="23.25" customHeight="1">
      <c r="G21" s="6"/>
      <c r="H21" s="296" t="s">
        <v>328</v>
      </c>
      <c r="I21" s="228">
        <v>2.17</v>
      </c>
      <c r="J21" s="229">
        <v>2.1042900218733278</v>
      </c>
      <c r="K21" s="232">
        <v>1.8881099271291557E-2</v>
      </c>
      <c r="M21" s="222"/>
      <c r="Y21" s="276"/>
      <c r="Z21" s="291"/>
      <c r="AA21" s="292"/>
      <c r="AB21" s="290"/>
    </row>
    <row r="22" spans="2:28" ht="23.25" customHeight="1">
      <c r="G22" s="6"/>
      <c r="H22" s="296" t="s">
        <v>329</v>
      </c>
      <c r="I22" s="228">
        <v>2.25</v>
      </c>
      <c r="J22" s="229">
        <v>2.0403423357471056</v>
      </c>
      <c r="K22" s="232">
        <v>-3.0389198000992934E-2</v>
      </c>
      <c r="M22" s="222"/>
      <c r="Y22" s="276"/>
      <c r="Z22" s="291"/>
      <c r="AA22" s="292"/>
      <c r="AB22" s="290"/>
    </row>
    <row r="23" spans="2:28" ht="23.25" customHeight="1">
      <c r="G23" s="6"/>
      <c r="H23" s="296" t="s">
        <v>332</v>
      </c>
      <c r="I23" s="228">
        <v>2.27</v>
      </c>
      <c r="J23" s="229">
        <v>2.1298462513399259</v>
      </c>
      <c r="K23" s="232">
        <v>4.3867107016650309E-2</v>
      </c>
      <c r="M23" s="222"/>
      <c r="Y23" s="276"/>
      <c r="Z23" s="291"/>
      <c r="AA23" s="292"/>
      <c r="AB23" s="290"/>
    </row>
    <row r="24" spans="2:28" ht="23.25" customHeight="1">
      <c r="G24" s="6"/>
      <c r="H24" s="233" t="s">
        <v>228</v>
      </c>
      <c r="I24" s="234">
        <v>0.12935323383084585</v>
      </c>
      <c r="J24" s="235">
        <v>0.11581092710092733</v>
      </c>
      <c r="K24" s="236">
        <v>-1.3542306729918518E-2</v>
      </c>
      <c r="M24" s="222"/>
      <c r="Y24" s="276"/>
      <c r="Z24" s="291"/>
      <c r="AA24" s="292"/>
      <c r="AB24" s="290"/>
    </row>
    <row r="25" spans="2:28" ht="23.25" customHeight="1">
      <c r="H25" s="237" t="s">
        <v>229</v>
      </c>
      <c r="I25" s="238"/>
      <c r="J25" s="239" t="s">
        <v>333</v>
      </c>
      <c r="K25" s="240"/>
      <c r="M25" s="222"/>
      <c r="X25" s="2"/>
      <c r="Y25" s="2"/>
      <c r="AB25" s="290"/>
    </row>
    <row r="26" spans="2:28" ht="9" customHeight="1">
      <c r="M26" s="222"/>
      <c r="X26" s="2"/>
      <c r="Y26" s="2"/>
      <c r="AB26" s="292"/>
    </row>
    <row r="27" spans="2:28" ht="16.5" customHeight="1">
      <c r="B27" s="51" t="s">
        <v>125</v>
      </c>
      <c r="C27" s="51"/>
      <c r="D27" s="50"/>
      <c r="E27" s="50"/>
      <c r="F27" s="50"/>
      <c r="G27" s="50"/>
      <c r="H27" s="50"/>
      <c r="I27" s="50"/>
      <c r="J27" s="50"/>
      <c r="K27" s="50"/>
      <c r="M27" s="222"/>
      <c r="X27" s="2"/>
      <c r="Y27" s="2"/>
      <c r="AB27" s="292"/>
    </row>
    <row r="28" spans="2:28" ht="27.75" customHeight="1">
      <c r="B28" s="55" t="s">
        <v>62</v>
      </c>
      <c r="C28" s="55" t="s">
        <v>99</v>
      </c>
      <c r="D28" s="55" t="s">
        <v>101</v>
      </c>
      <c r="E28" s="55" t="s">
        <v>102</v>
      </c>
      <c r="F28" s="55" t="s">
        <v>103</v>
      </c>
      <c r="G28" s="55" t="s">
        <v>104</v>
      </c>
      <c r="H28" s="55" t="s">
        <v>6</v>
      </c>
      <c r="I28" s="55" t="s">
        <v>7</v>
      </c>
      <c r="J28" s="55" t="s">
        <v>105</v>
      </c>
      <c r="K28" s="55" t="s">
        <v>71</v>
      </c>
      <c r="M28" s="222"/>
      <c r="X28" s="2"/>
      <c r="Y28" s="2"/>
      <c r="AB28" s="292"/>
    </row>
    <row r="29" spans="2:28" ht="23.25" customHeight="1">
      <c r="B29" s="74" t="s">
        <v>230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69</v>
      </c>
      <c r="M29" s="222"/>
      <c r="N29" s="277" t="s">
        <v>115</v>
      </c>
      <c r="Y29" s="2"/>
    </row>
    <row r="30" spans="2:28" ht="22.5" customHeight="1">
      <c r="B30" s="219" t="s">
        <v>115</v>
      </c>
      <c r="C30" s="67">
        <v>1</v>
      </c>
      <c r="D30" s="68">
        <v>3.2163475183153455E-2</v>
      </c>
      <c r="E30" s="68">
        <v>0.35429390022049406</v>
      </c>
      <c r="F30" s="68">
        <v>0.24258639390953757</v>
      </c>
      <c r="G30" s="69">
        <v>10.736086956521737</v>
      </c>
      <c r="H30" s="70">
        <v>0.36304760676546882</v>
      </c>
      <c r="I30" s="70">
        <v>20.829856438168772</v>
      </c>
      <c r="J30" s="71">
        <v>2.1298462513399259</v>
      </c>
      <c r="K30" s="72" t="s">
        <v>69</v>
      </c>
      <c r="M30" s="222"/>
      <c r="N30" s="39" t="s">
        <v>69</v>
      </c>
      <c r="O30" s="39">
        <v>50</v>
      </c>
      <c r="Y30" s="2"/>
    </row>
    <row r="31" spans="2:28" ht="22.5" customHeight="1">
      <c r="B31" s="52" t="s">
        <v>298</v>
      </c>
      <c r="C31" s="52"/>
      <c r="D31" s="65">
        <v>0.1850380326952108</v>
      </c>
      <c r="E31" s="65">
        <v>-4.0401812530673875E-2</v>
      </c>
      <c r="F31" s="65">
        <v>0.24984079965434991</v>
      </c>
      <c r="G31" s="65">
        <v>-0.15597988586774181</v>
      </c>
      <c r="H31" s="65">
        <v>-0.41762866527602416</v>
      </c>
      <c r="I31" s="65">
        <v>0.13362071537521047</v>
      </c>
      <c r="J31" s="65">
        <v>-6.2889069697644628E-2</v>
      </c>
      <c r="K31" s="66" t="s">
        <v>333</v>
      </c>
      <c r="M31" s="2" t="s">
        <v>239</v>
      </c>
      <c r="N31" s="278">
        <v>1.8867924528301886E-2</v>
      </c>
      <c r="O31" s="39">
        <v>1</v>
      </c>
      <c r="X31" s="2"/>
      <c r="Y31" s="2"/>
    </row>
    <row r="32" spans="2:28" ht="22.5" customHeight="1">
      <c r="M32" s="2" t="s">
        <v>66</v>
      </c>
      <c r="N32" s="278">
        <v>0.13207547169811321</v>
      </c>
      <c r="O32" s="39">
        <v>7</v>
      </c>
      <c r="X32" s="2"/>
      <c r="Y32" s="2"/>
    </row>
    <row r="33" spans="2:28" ht="17.25" customHeight="1">
      <c r="B33" s="51" t="s">
        <v>126</v>
      </c>
      <c r="C33" s="51"/>
      <c r="D33" s="50"/>
      <c r="E33" s="50"/>
      <c r="F33" s="50"/>
      <c r="G33" s="50"/>
      <c r="H33" s="50"/>
      <c r="I33" s="50"/>
      <c r="J33" s="50"/>
      <c r="K33" s="50"/>
      <c r="M33" s="2" t="s">
        <v>68</v>
      </c>
      <c r="N33" s="278">
        <v>0.15094339622641509</v>
      </c>
      <c r="O33" s="39">
        <v>8</v>
      </c>
      <c r="X33" s="2"/>
      <c r="Y33" s="2"/>
    </row>
    <row r="34" spans="2:28" ht="22.5" customHeight="1">
      <c r="B34" s="59"/>
      <c r="C34" s="59"/>
      <c r="M34" s="2" t="s">
        <v>69</v>
      </c>
      <c r="N34" s="278">
        <v>0.32075471698113206</v>
      </c>
      <c r="O34" s="39">
        <v>17</v>
      </c>
      <c r="X34" s="2"/>
      <c r="Y34" s="2"/>
    </row>
    <row r="35" spans="2:28" ht="22.5" customHeight="1" thickBot="1">
      <c r="H35" s="191" t="s">
        <v>90</v>
      </c>
      <c r="I35" s="192" t="s">
        <v>91</v>
      </c>
      <c r="J35" s="193" t="str">
        <f>J10</f>
        <v>미추홀교통</v>
      </c>
      <c r="K35" s="194" t="s">
        <v>114</v>
      </c>
      <c r="M35" s="2" t="s">
        <v>67</v>
      </c>
      <c r="N35" s="278">
        <v>0.24528301886792453</v>
      </c>
      <c r="O35" s="39">
        <v>11</v>
      </c>
      <c r="X35" s="2"/>
      <c r="Y35" s="2"/>
    </row>
    <row r="36" spans="2:28" ht="22.5" customHeight="1" thickTop="1">
      <c r="H36" s="199" t="s">
        <v>108</v>
      </c>
      <c r="I36" s="200" t="s">
        <v>69</v>
      </c>
      <c r="J36" s="201" t="s">
        <v>69</v>
      </c>
      <c r="K36" s="202"/>
      <c r="M36" s="2" t="s">
        <v>70</v>
      </c>
      <c r="N36" s="278">
        <v>0.13207547169811321</v>
      </c>
      <c r="O36" s="39">
        <v>6</v>
      </c>
      <c r="X36" s="2"/>
      <c r="Z36" s="290"/>
      <c r="AA36" s="290"/>
      <c r="AB36" s="290"/>
    </row>
    <row r="37" spans="2:28" ht="21" customHeight="1">
      <c r="H37" s="195" t="s">
        <v>93</v>
      </c>
      <c r="I37" s="196">
        <v>0.11199754525928199</v>
      </c>
      <c r="J37" s="197" t="s">
        <v>334</v>
      </c>
      <c r="K37" s="198">
        <v>-9.3129620730980106E-2</v>
      </c>
      <c r="M37" s="2"/>
      <c r="X37" s="2"/>
      <c r="Z37" s="290"/>
      <c r="AA37" s="290"/>
      <c r="AB37" s="290"/>
    </row>
    <row r="38" spans="2:28" ht="21" customHeight="1">
      <c r="H38" s="179" t="s">
        <v>94</v>
      </c>
      <c r="I38" s="171">
        <v>0.11383860079779073</v>
      </c>
      <c r="J38" s="180" t="s">
        <v>335</v>
      </c>
      <c r="K38" s="181">
        <v>1.8236870900322472E-2</v>
      </c>
      <c r="L38" s="4"/>
      <c r="M38" s="2"/>
      <c r="X38" s="2"/>
      <c r="Z38" s="290"/>
      <c r="AA38" s="290"/>
      <c r="AB38" s="290"/>
    </row>
    <row r="39" spans="2:28" ht="21" customHeight="1">
      <c r="H39" s="178" t="s">
        <v>95</v>
      </c>
      <c r="I39" s="171">
        <v>0.18103712795335994</v>
      </c>
      <c r="J39" s="180" t="s">
        <v>336</v>
      </c>
      <c r="K39" s="181">
        <v>-3.009373172694485E-2</v>
      </c>
      <c r="L39" s="4"/>
      <c r="M39" s="2"/>
      <c r="X39" s="2"/>
      <c r="Z39" s="290"/>
      <c r="AA39" s="290"/>
      <c r="AB39" s="290"/>
    </row>
    <row r="40" spans="2:28" ht="21" customHeight="1">
      <c r="H40" s="178" t="s">
        <v>98</v>
      </c>
      <c r="I40" s="171">
        <v>0.23289352562135623</v>
      </c>
      <c r="J40" s="180" t="s">
        <v>337</v>
      </c>
      <c r="K40" s="181">
        <v>8.7861191359775825E-2</v>
      </c>
      <c r="L40" s="4"/>
      <c r="M40" s="2"/>
      <c r="X40" s="2"/>
      <c r="Z40" s="290"/>
      <c r="AA40" s="290"/>
      <c r="AB40" s="290"/>
    </row>
    <row r="41" spans="2:28" ht="21" customHeight="1">
      <c r="H41" s="182" t="s">
        <v>96</v>
      </c>
      <c r="I41" s="171">
        <v>0.20589137772322799</v>
      </c>
      <c r="J41" s="180" t="s">
        <v>338</v>
      </c>
      <c r="K41" s="181">
        <v>3.9391641144696538E-2</v>
      </c>
      <c r="L41" s="4"/>
      <c r="M41" s="2"/>
      <c r="X41" s="2"/>
      <c r="Z41" s="290"/>
      <c r="AA41" s="290"/>
      <c r="AB41" s="290"/>
    </row>
    <row r="42" spans="2:28" ht="21" customHeight="1">
      <c r="H42" s="183" t="s">
        <v>97</v>
      </c>
      <c r="I42" s="184">
        <v>0.15434182264498311</v>
      </c>
      <c r="J42" s="185" t="s">
        <v>339</v>
      </c>
      <c r="K42" s="186">
        <v>-2.2266350946869906E-2</v>
      </c>
      <c r="L42" s="4"/>
      <c r="M42" s="2"/>
      <c r="X42" s="2"/>
      <c r="Z42" s="290"/>
      <c r="AA42" s="290"/>
      <c r="AB42" s="290"/>
    </row>
    <row r="43" spans="2:28" ht="22.5" customHeight="1">
      <c r="L43" s="4"/>
      <c r="M43" s="2"/>
      <c r="X43" s="2"/>
      <c r="Z43" s="290"/>
      <c r="AA43" s="290"/>
      <c r="AB43" s="290"/>
    </row>
    <row r="44" spans="2:28" ht="18" customHeight="1">
      <c r="B44" s="51" t="s">
        <v>127</v>
      </c>
      <c r="C44" s="51"/>
      <c r="D44" s="50"/>
      <c r="E44" s="50"/>
      <c r="F44" s="50"/>
      <c r="G44" s="50"/>
      <c r="H44" s="50"/>
      <c r="I44" s="50"/>
      <c r="J44" s="50"/>
      <c r="K44" s="50"/>
      <c r="L44" s="4"/>
      <c r="M44" s="2"/>
      <c r="X44" s="2"/>
      <c r="Z44" s="290"/>
      <c r="AA44" s="290"/>
      <c r="AB44" s="290"/>
    </row>
    <row r="45" spans="2:28" ht="30.75" customHeight="1">
      <c r="B45" s="55" t="s">
        <v>62</v>
      </c>
      <c r="C45" s="55" t="s">
        <v>100</v>
      </c>
      <c r="D45" s="55" t="s">
        <v>101</v>
      </c>
      <c r="E45" s="55" t="s">
        <v>102</v>
      </c>
      <c r="F45" s="55" t="s">
        <v>103</v>
      </c>
      <c r="G45" s="55" t="s">
        <v>104</v>
      </c>
      <c r="H45" s="55" t="s">
        <v>6</v>
      </c>
      <c r="I45" s="55" t="s">
        <v>7</v>
      </c>
      <c r="J45" s="55" t="s">
        <v>105</v>
      </c>
      <c r="K45" s="55" t="s">
        <v>71</v>
      </c>
      <c r="L45" s="4"/>
      <c r="M45" s="2"/>
      <c r="N45" s="39" t="s">
        <v>120</v>
      </c>
      <c r="X45" s="2"/>
      <c r="Z45" s="290"/>
      <c r="AA45" s="290"/>
      <c r="AB45" s="290"/>
    </row>
    <row r="46" spans="2:28" ht="22.5" customHeight="1">
      <c r="B46" s="297" t="s">
        <v>115</v>
      </c>
      <c r="C46" s="298">
        <v>2401</v>
      </c>
      <c r="D46" s="299">
        <v>8.513254558522039E-2</v>
      </c>
      <c r="E46" s="299">
        <v>0.38322295413288066</v>
      </c>
      <c r="F46" s="299">
        <v>0.23515421597525316</v>
      </c>
      <c r="G46" s="300">
        <v>12.362783783783785</v>
      </c>
      <c r="H46" s="301">
        <v>1.5563198612852689</v>
      </c>
      <c r="I46" s="301">
        <v>35.941132379324998</v>
      </c>
      <c r="J46" s="302">
        <v>1.9200258621006345</v>
      </c>
      <c r="K46" s="81" t="s">
        <v>75</v>
      </c>
      <c r="L46" s="4"/>
      <c r="M46" s="2"/>
      <c r="N46" s="39">
        <v>1</v>
      </c>
      <c r="X46" s="2"/>
      <c r="Z46" s="290"/>
      <c r="AA46" s="290"/>
      <c r="AB46" s="290"/>
    </row>
    <row r="47" spans="2:28" ht="22.5" customHeight="1">
      <c r="B47" s="303" t="s">
        <v>115</v>
      </c>
      <c r="C47" s="304">
        <v>2402</v>
      </c>
      <c r="D47" s="305">
        <v>5.6709099057391146E-2</v>
      </c>
      <c r="E47" s="305">
        <v>0.3306075905501028</v>
      </c>
      <c r="F47" s="305">
        <v>0.2055177352806079</v>
      </c>
      <c r="G47" s="306">
        <v>8.5981860465116267</v>
      </c>
      <c r="H47" s="307">
        <v>0.30874669466246246</v>
      </c>
      <c r="I47" s="307">
        <v>11.172248135631094</v>
      </c>
      <c r="J47" s="308">
        <v>2.2474359055054354</v>
      </c>
      <c r="K47" s="72" t="s">
        <v>66</v>
      </c>
      <c r="M47" s="2"/>
      <c r="N47" s="39">
        <v>5</v>
      </c>
      <c r="X47" s="2"/>
      <c r="Z47" s="290"/>
      <c r="AA47" s="290"/>
      <c r="AB47" s="290"/>
    </row>
    <row r="48" spans="2:28" ht="22.5" customHeight="1">
      <c r="B48" s="303" t="s">
        <v>115</v>
      </c>
      <c r="C48" s="304">
        <v>2403</v>
      </c>
      <c r="D48" s="305">
        <v>2.0563450901811293E-2</v>
      </c>
      <c r="E48" s="305">
        <v>0.33934172060498369</v>
      </c>
      <c r="F48" s="305">
        <v>0.21113767667753128</v>
      </c>
      <c r="G48" s="306">
        <v>8.3993409090909079</v>
      </c>
      <c r="H48" s="307">
        <v>0.20094365070521664</v>
      </c>
      <c r="I48" s="307">
        <v>11.258640890954782</v>
      </c>
      <c r="J48" s="308">
        <v>2.2656741771276101</v>
      </c>
      <c r="K48" s="72" t="s">
        <v>68</v>
      </c>
      <c r="M48" s="2"/>
      <c r="N48" s="39">
        <v>4</v>
      </c>
      <c r="X48" s="2"/>
      <c r="Z48" s="290"/>
      <c r="AA48" s="290"/>
      <c r="AB48" s="290"/>
    </row>
    <row r="49" spans="2:28" ht="22.5" customHeight="1">
      <c r="B49" s="303" t="s">
        <v>115</v>
      </c>
      <c r="C49" s="304">
        <v>2404</v>
      </c>
      <c r="D49" s="305">
        <v>1.7182506339500133E-2</v>
      </c>
      <c r="E49" s="305">
        <v>0.34218675441542484</v>
      </c>
      <c r="F49" s="305">
        <v>0.22281569894363901</v>
      </c>
      <c r="G49" s="306">
        <v>8.9465813953488382</v>
      </c>
      <c r="H49" s="307">
        <v>0.18971720917771459</v>
      </c>
      <c r="I49" s="307">
        <v>12.832176816647342</v>
      </c>
      <c r="J49" s="308">
        <v>2.20717468589423</v>
      </c>
      <c r="K49" s="72" t="s">
        <v>69</v>
      </c>
      <c r="M49" s="2"/>
      <c r="N49" s="39">
        <v>3</v>
      </c>
      <c r="X49" s="2"/>
      <c r="Z49" s="290"/>
      <c r="AA49" s="290"/>
      <c r="AB49" s="290"/>
    </row>
    <row r="50" spans="2:28" ht="22.5" customHeight="1">
      <c r="B50" s="303" t="s">
        <v>115</v>
      </c>
      <c r="C50" s="304">
        <v>2405</v>
      </c>
      <c r="D50" s="305">
        <v>1.9157848425936493E-2</v>
      </c>
      <c r="E50" s="305">
        <v>0.34085828020884862</v>
      </c>
      <c r="F50" s="305">
        <v>0.21624509805274728</v>
      </c>
      <c r="G50" s="306">
        <v>9.565333333333335</v>
      </c>
      <c r="H50" s="307">
        <v>0.18213308837571274</v>
      </c>
      <c r="I50" s="307">
        <v>13.117851107310123</v>
      </c>
      <c r="J50" s="308">
        <v>2.1484320316479</v>
      </c>
      <c r="K50" s="72" t="s">
        <v>68</v>
      </c>
      <c r="M50" s="2"/>
      <c r="N50" s="39">
        <v>4</v>
      </c>
      <c r="X50" s="2"/>
      <c r="Z50" s="290"/>
      <c r="AA50" s="290"/>
      <c r="AB50" s="290"/>
    </row>
    <row r="51" spans="2:28" ht="22.5" customHeight="1">
      <c r="B51" s="303" t="s">
        <v>115</v>
      </c>
      <c r="C51" s="304">
        <v>2406</v>
      </c>
      <c r="D51" s="305">
        <v>2.2551594668448888E-2</v>
      </c>
      <c r="E51" s="305">
        <v>0.33570143133955765</v>
      </c>
      <c r="F51" s="305">
        <v>0.20245473879032636</v>
      </c>
      <c r="G51" s="306">
        <v>10.469205128205127</v>
      </c>
      <c r="H51" s="307">
        <v>0.2003782799309384</v>
      </c>
      <c r="I51" s="307">
        <v>12.860028830904501</v>
      </c>
      <c r="J51" s="308">
        <v>2.0389094069248648</v>
      </c>
      <c r="K51" s="72" t="s">
        <v>67</v>
      </c>
      <c r="M51" s="2"/>
      <c r="N51" s="39">
        <v>2</v>
      </c>
      <c r="X51" s="2"/>
      <c r="Z51" s="290"/>
      <c r="AA51" s="290"/>
      <c r="AB51" s="290"/>
    </row>
    <row r="52" spans="2:28" ht="22.5" customHeight="1">
      <c r="B52" s="303" t="s">
        <v>115</v>
      </c>
      <c r="C52" s="304">
        <v>2407</v>
      </c>
      <c r="D52" s="305">
        <v>1.9916564816188975E-2</v>
      </c>
      <c r="E52" s="305">
        <v>0.32997340074564491</v>
      </c>
      <c r="F52" s="305">
        <v>0.19395269959264613</v>
      </c>
      <c r="G52" s="306">
        <v>10.824222222222224</v>
      </c>
      <c r="H52" s="307">
        <v>0.21681225227853518</v>
      </c>
      <c r="I52" s="307">
        <v>12.816836093546327</v>
      </c>
      <c r="J52" s="308">
        <v>1.976918143389282</v>
      </c>
      <c r="K52" s="72" t="s">
        <v>69</v>
      </c>
      <c r="M52" s="2"/>
      <c r="N52" s="39">
        <v>3</v>
      </c>
      <c r="X52" s="2"/>
      <c r="Z52" s="290"/>
      <c r="AA52" s="290"/>
      <c r="AB52" s="290"/>
    </row>
    <row r="53" spans="2:28" ht="22.5" customHeight="1">
      <c r="B53" s="303" t="s">
        <v>115</v>
      </c>
      <c r="C53" s="304">
        <v>2408</v>
      </c>
      <c r="D53" s="305">
        <v>2.3347171919950983E-2</v>
      </c>
      <c r="E53" s="305">
        <v>0.32317287223531832</v>
      </c>
      <c r="F53" s="305">
        <v>0.1833781335005977</v>
      </c>
      <c r="G53" s="306">
        <v>11.257862068965517</v>
      </c>
      <c r="H53" s="307">
        <v>8.7766979838754505E-2</v>
      </c>
      <c r="I53" s="307">
        <v>13.585597087540542</v>
      </c>
      <c r="J53" s="308">
        <v>1.9298856856302078</v>
      </c>
      <c r="K53" s="72" t="s">
        <v>67</v>
      </c>
      <c r="M53" s="2"/>
      <c r="N53" s="39">
        <v>2</v>
      </c>
      <c r="X53" s="2"/>
      <c r="Z53" s="290"/>
      <c r="AA53" s="290"/>
      <c r="AB53" s="290"/>
    </row>
    <row r="54" spans="2:28" ht="22.5" customHeight="1">
      <c r="B54" s="303" t="s">
        <v>115</v>
      </c>
      <c r="C54" s="304">
        <v>2409</v>
      </c>
      <c r="D54" s="305">
        <v>2.0264558586906671E-2</v>
      </c>
      <c r="E54" s="305">
        <v>0.32665025366920647</v>
      </c>
      <c r="F54" s="305">
        <v>0.1986550067081693</v>
      </c>
      <c r="G54" s="306">
        <v>10.962</v>
      </c>
      <c r="H54" s="307">
        <v>8.7231710885384534E-2</v>
      </c>
      <c r="I54" s="307">
        <v>15.345680860290495</v>
      </c>
      <c r="J54" s="308">
        <v>1.9704503404766989</v>
      </c>
      <c r="K54" s="72" t="s">
        <v>69</v>
      </c>
      <c r="M54" s="2"/>
      <c r="N54" s="39">
        <v>3</v>
      </c>
      <c r="X54" s="2"/>
      <c r="Z54" s="290"/>
      <c r="AA54" s="290"/>
      <c r="AB54" s="290"/>
    </row>
    <row r="55" spans="2:28" ht="22.5" customHeight="1">
      <c r="B55" s="303" t="s">
        <v>115</v>
      </c>
      <c r="C55" s="304">
        <v>2410</v>
      </c>
      <c r="D55" s="305">
        <v>1.801368389608906E-2</v>
      </c>
      <c r="E55" s="305">
        <v>0.33646122728470473</v>
      </c>
      <c r="F55" s="305">
        <v>0.23056915533051686</v>
      </c>
      <c r="G55" s="306">
        <v>10.303800000000001</v>
      </c>
      <c r="H55" s="307">
        <v>0.21539936298393508</v>
      </c>
      <c r="I55" s="307">
        <v>19.008576342706331</v>
      </c>
      <c r="J55" s="308">
        <v>2.0652949822882429</v>
      </c>
      <c r="K55" s="72" t="s">
        <v>69</v>
      </c>
      <c r="M55" s="2"/>
      <c r="N55" s="39">
        <v>3</v>
      </c>
      <c r="X55" s="2"/>
      <c r="Z55" s="290"/>
      <c r="AA55" s="290"/>
      <c r="AB55" s="290"/>
    </row>
    <row r="56" spans="2:28" ht="22.5" customHeight="1">
      <c r="B56" s="303" t="s">
        <v>115</v>
      </c>
      <c r="C56" s="304">
        <v>2411</v>
      </c>
      <c r="D56" s="305">
        <v>2.0641313197986639E-2</v>
      </c>
      <c r="E56" s="305">
        <v>0.34149806941789013</v>
      </c>
      <c r="F56" s="305">
        <v>0.23242081859617278</v>
      </c>
      <c r="G56" s="306">
        <v>9.8857826086956511</v>
      </c>
      <c r="H56" s="307">
        <v>0.29808459695368439</v>
      </c>
      <c r="I56" s="307">
        <v>17.319566753286075</v>
      </c>
      <c r="J56" s="308">
        <v>2.1042900218733278</v>
      </c>
      <c r="K56" s="72" t="s">
        <v>69</v>
      </c>
      <c r="M56" s="2"/>
      <c r="N56" s="39">
        <v>3</v>
      </c>
      <c r="X56" s="2"/>
      <c r="Z56" s="290"/>
      <c r="AA56" s="290"/>
      <c r="AB56" s="290"/>
    </row>
    <row r="57" spans="2:28" ht="22.5" customHeight="1">
      <c r="B57" s="303" t="s">
        <v>115</v>
      </c>
      <c r="C57" s="304">
        <v>2412</v>
      </c>
      <c r="D57" s="305">
        <v>2.6267802445273922E-2</v>
      </c>
      <c r="E57" s="305">
        <v>0.35573377547200119</v>
      </c>
      <c r="F57" s="305">
        <v>0.22612236188696833</v>
      </c>
      <c r="G57" s="306">
        <v>10.276700000000002</v>
      </c>
      <c r="H57" s="307">
        <v>0.38296493711474971</v>
      </c>
      <c r="I57" s="307">
        <v>22.202185322827404</v>
      </c>
      <c r="J57" s="308">
        <v>2.0403423357471056</v>
      </c>
      <c r="K57" s="72" t="s">
        <v>69</v>
      </c>
      <c r="M57" s="2"/>
      <c r="N57" s="39">
        <v>3</v>
      </c>
      <c r="X57" s="2"/>
      <c r="Z57" s="290"/>
      <c r="AA57" s="290"/>
      <c r="AB57" s="290"/>
    </row>
    <row r="58" spans="2:28" ht="22.5" customHeight="1">
      <c r="B58" s="303" t="s">
        <v>115</v>
      </c>
      <c r="C58" s="304">
        <v>2501</v>
      </c>
      <c r="D58" s="305">
        <v>3.2163475183153455E-2</v>
      </c>
      <c r="E58" s="305">
        <v>0.35429390022049406</v>
      </c>
      <c r="F58" s="305">
        <v>0.24258639390953757</v>
      </c>
      <c r="G58" s="306">
        <v>10.736086956521737</v>
      </c>
      <c r="H58" s="307">
        <v>0.36304760676546882</v>
      </c>
      <c r="I58" s="307">
        <v>20.829856438168772</v>
      </c>
      <c r="J58" s="308">
        <v>2.1298462513399259</v>
      </c>
      <c r="K58" s="72" t="s">
        <v>69</v>
      </c>
      <c r="M58" s="2"/>
      <c r="N58" s="39">
        <v>3</v>
      </c>
      <c r="X58" s="2"/>
      <c r="Z58" s="290"/>
      <c r="AA58" s="290"/>
      <c r="AB58" s="290"/>
    </row>
    <row r="59" spans="2:28" ht="25.5" customHeight="1">
      <c r="B59" s="52" t="s">
        <v>106</v>
      </c>
      <c r="C59" s="52"/>
      <c r="D59" s="65" cm="1">
        <f t="array" aca="1" ref="D59" ca="1">(INDIRECT(ADDRESS(ROW()-1,COLUMN()))/INDIRECT(ADDRESS(ROW()-2,COLUMN())))-1</f>
        <v>0.22444484079559057</v>
      </c>
      <c r="E59" s="65" cm="1">
        <f t="array" aca="1" ref="E59" ca="1">(INDIRECT(ADDRESS(ROW()-1,COLUMN()))/INDIRECT(ADDRESS(ROW()-2,COLUMN())))-1</f>
        <v>-4.0476203014364609E-3</v>
      </c>
      <c r="F59" s="65" cm="1">
        <f t="array" aca="1" ref="F59" ca="1">(INDIRECT(ADDRESS(ROW()-1,COLUMN()))/INDIRECT(ADDRESS(ROW()-2,COLUMN())))-1</f>
        <v>7.2810277962686021E-2</v>
      </c>
      <c r="G59" s="65" cm="1">
        <f t="array" aca="1" ref="G59" ca="1">(INDIRECT(ADDRESS(ROW()-1,COLUMN()))/INDIRECT(ADDRESS(ROW()-2,COLUMN())))-1</f>
        <v>4.4701796931090332E-2</v>
      </c>
      <c r="H59" s="65" cm="1">
        <f t="array" aca="1" ref="H59" ca="1">(INDIRECT(ADDRESS(ROW()-1,COLUMN()))/INDIRECT(ADDRESS(ROW()-2,COLUMN())))-1</f>
        <v>-5.2008234746861337E-2</v>
      </c>
      <c r="I59" s="65" cm="1">
        <f t="array" aca="1" ref="I59" ca="1">(INDIRECT(ADDRESS(ROW()-1,COLUMN()))/INDIRECT(ADDRESS(ROW()-2,COLUMN())))-1</f>
        <v>-6.1810531923074175E-2</v>
      </c>
      <c r="J59" s="65" cm="1">
        <f t="array" aca="1" ref="J59" ca="1">(INDIRECT(ADDRESS(ROW()-1,COLUMN()))/INDIRECT(ADDRESS(ROW()-2,COLUMN())))-1</f>
        <v>4.3867107016650309E-2</v>
      </c>
      <c r="K59" s="73" t="str" cm="1">
        <f t="array" aca="1" ref="K59" ca="1">_xlfn.IFS(N59=0,"등급유지",N59&gt;0,N59&amp;"등급 상승",N59&lt;0,N59&amp;"등급 하락")</f>
        <v>등급유지</v>
      </c>
      <c r="M59" s="279"/>
      <c r="N59" s="39" cm="1">
        <f t="array" aca="1" ref="N59" ca="1">(INDIRECT(ADDRESS(ROW()-1,COLUMN()))-INDIRECT(ADDRESS(ROW()-2,COLUMN())))</f>
        <v>0</v>
      </c>
      <c r="O59" s="39" t="s">
        <v>121</v>
      </c>
      <c r="X59" s="280"/>
      <c r="Z59" s="293"/>
      <c r="AA59" s="290"/>
      <c r="AB59" s="290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79"/>
      <c r="N60" s="2"/>
      <c r="O60" s="2"/>
      <c r="X60" s="280"/>
      <c r="Z60" s="293"/>
      <c r="AA60" s="290"/>
      <c r="AB60" s="290"/>
    </row>
    <row r="61" spans="2:28" ht="18" customHeight="1">
      <c r="B61" s="51" t="s">
        <v>128</v>
      </c>
      <c r="C61" s="51"/>
      <c r="D61" s="50"/>
      <c r="E61" s="50"/>
      <c r="F61" s="50"/>
      <c r="G61" s="50"/>
      <c r="H61" s="50"/>
      <c r="I61" s="50"/>
      <c r="J61" s="50"/>
      <c r="K61" s="50"/>
      <c r="M61" s="279"/>
      <c r="X61" s="280"/>
      <c r="Z61" s="293"/>
      <c r="AA61" s="290"/>
      <c r="AB61" s="290"/>
    </row>
    <row r="62" spans="2:28" ht="21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79"/>
      <c r="X62" s="280"/>
      <c r="Z62" s="293"/>
      <c r="AA62" s="290"/>
      <c r="AB62" s="290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79"/>
      <c r="N63" s="280"/>
      <c r="P63" s="223"/>
      <c r="AA63" s="294"/>
    </row>
    <row r="64" spans="2:28" ht="25.5" customHeight="1">
      <c r="B64" s="47"/>
      <c r="C64" s="47"/>
      <c r="D64" s="48"/>
      <c r="M64" s="279"/>
      <c r="N64" s="280"/>
      <c r="P64" s="223"/>
      <c r="AA64" s="294"/>
    </row>
    <row r="65" spans="2:27" ht="25.5" customHeight="1">
      <c r="B65" s="47"/>
      <c r="C65" s="47"/>
      <c r="D65" s="48"/>
      <c r="M65" s="279"/>
      <c r="N65" s="280"/>
      <c r="P65" s="223"/>
      <c r="AA65" s="294"/>
    </row>
    <row r="66" spans="2:27" ht="25.5" customHeight="1">
      <c r="B66" s="47"/>
      <c r="C66" s="47"/>
      <c r="D66" s="48"/>
      <c r="M66" s="279"/>
      <c r="N66" s="280"/>
      <c r="P66" s="223"/>
      <c r="AA66" s="294"/>
    </row>
    <row r="67" spans="2:27" ht="25.5" customHeight="1">
      <c r="B67" s="47"/>
      <c r="C67" s="47"/>
      <c r="D67" s="48"/>
      <c r="M67" s="279"/>
      <c r="N67" s="280"/>
      <c r="P67" s="223"/>
      <c r="AA67" s="294"/>
    </row>
    <row r="68" spans="2:27" ht="25.5" customHeight="1">
      <c r="B68" s="47"/>
      <c r="C68" s="47"/>
      <c r="D68" s="48"/>
      <c r="M68" s="279"/>
      <c r="N68" s="280"/>
      <c r="P68" s="223"/>
      <c r="AA68" s="294"/>
    </row>
    <row r="69" spans="2:27" ht="25.5" customHeight="1">
      <c r="B69" s="47"/>
      <c r="C69" s="47"/>
      <c r="D69" s="48"/>
      <c r="M69" s="279"/>
      <c r="N69" s="280"/>
      <c r="P69" s="223"/>
      <c r="AA69" s="294"/>
    </row>
    <row r="70" spans="2:27" ht="25.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279"/>
      <c r="N70" s="280"/>
      <c r="P70" s="223"/>
      <c r="AA70" s="294"/>
    </row>
    <row r="71" spans="2:27" ht="25.5" customHeight="1">
      <c r="B71" s="47"/>
      <c r="C71" s="47"/>
      <c r="D71" s="48"/>
      <c r="E71" s="48"/>
      <c r="F71" s="48"/>
      <c r="G71" s="48"/>
      <c r="H71" s="48"/>
      <c r="I71" s="48"/>
      <c r="J71" s="48"/>
      <c r="K71" s="48"/>
      <c r="M71" s="279"/>
      <c r="N71" s="280"/>
      <c r="P71" s="223"/>
      <c r="AA71" s="294"/>
    </row>
    <row r="72" spans="2:27" ht="25.5" customHeight="1" thickBot="1">
      <c r="B72" s="203" t="s">
        <v>90</v>
      </c>
      <c r="C72" s="204" t="s">
        <v>116</v>
      </c>
      <c r="D72" s="204" t="s">
        <v>118</v>
      </c>
      <c r="E72" s="204"/>
      <c r="F72" s="204"/>
      <c r="G72" s="204" t="str">
        <f>IFERROR(INDEX(#REF!,MATCH(종합!$C$5&amp;5,#REF!,0),2),"")</f>
        <v/>
      </c>
      <c r="H72" s="204" t="str">
        <f>IFERROR(INDEX(#REF!,MATCH(종합!$C$5&amp;6,#REF!,0),2),"")</f>
        <v/>
      </c>
      <c r="I72" s="204" t="str">
        <f>IFERROR(INDEX(#REF!,MATCH(종합!$C$5&amp;7,#REF!,0),2),"")</f>
        <v/>
      </c>
      <c r="J72" s="204" t="str">
        <f>IFERROR(INDEX(#REF!,MATCH(종합!$C$5&amp;8,#REF!,0),2),"")</f>
        <v/>
      </c>
      <c r="K72" s="205" t="str">
        <f>IFERROR(INDEX(#REF!,MATCH(종합!$C$5&amp;9,#REF!,0),2),"")</f>
        <v/>
      </c>
      <c r="M72" s="281">
        <v>1</v>
      </c>
      <c r="N72" s="282">
        <v>2</v>
      </c>
      <c r="O72" s="282"/>
      <c r="P72" s="281"/>
      <c r="Q72" s="282"/>
      <c r="R72" s="282"/>
      <c r="S72" s="281"/>
      <c r="T72" s="282"/>
      <c r="U72" s="283"/>
      <c r="AA72" s="294"/>
    </row>
    <row r="73" spans="2:27" ht="25.5" customHeight="1" thickTop="1">
      <c r="B73" s="208" t="s">
        <v>108</v>
      </c>
      <c r="C73" s="209" t="s">
        <v>69</v>
      </c>
      <c r="D73" s="210" t="s">
        <v>67</v>
      </c>
      <c r="E73" s="210"/>
      <c r="F73" s="210"/>
      <c r="G73" s="210" t="str">
        <f>IFERROR(INDEX(#REF!,MATCH(종합!$C$5&amp;종합!G$72,#REF!,0),15),"")</f>
        <v/>
      </c>
      <c r="H73" s="210" t="str">
        <f>IFERROR(INDEX(#REF!,MATCH(종합!$C$5&amp;종합!H$72,#REF!,0),15),"")</f>
        <v/>
      </c>
      <c r="I73" s="210" t="str">
        <f>IFERROR(INDEX(#REF!,MATCH(종합!$C$5&amp;종합!I$72,#REF!,0),15),"")</f>
        <v/>
      </c>
      <c r="J73" s="210" t="str">
        <f>IFERROR(INDEX(#REF!,MATCH(종합!$C$5&amp;종합!J$72,#REF!,0),15),"")</f>
        <v/>
      </c>
      <c r="K73" s="210" t="str">
        <f>IFERROR(INDEX(#REF!,MATCH(종합!$C$5&amp;종합!K$72,#REF!,0),15),"")</f>
        <v/>
      </c>
      <c r="M73" s="281" t="s">
        <v>116</v>
      </c>
      <c r="N73" s="281" t="s">
        <v>118</v>
      </c>
      <c r="O73" s="281"/>
      <c r="P73" s="281"/>
      <c r="Q73" s="281"/>
      <c r="R73" s="281"/>
      <c r="S73" s="281"/>
      <c r="T73" s="281"/>
      <c r="U73" s="279"/>
      <c r="AA73" s="294"/>
    </row>
    <row r="74" spans="2:27" ht="25.5" customHeight="1">
      <c r="B74" s="206" t="s">
        <v>93</v>
      </c>
      <c r="C74" s="196" t="s">
        <v>227</v>
      </c>
      <c r="D74" s="196" t="s">
        <v>227</v>
      </c>
      <c r="E74" s="196" t="s">
        <v>156</v>
      </c>
      <c r="F74" s="196" t="s">
        <v>156</v>
      </c>
      <c r="G74" s="196" t="str">
        <f>IFERROR(ROUND(SUMIFS(#REF!,#REF!,종합!$C$5,#REF!,종합!G$72)/SUMIFS(#REF!,#REF!,종합!$C$5,#REF!,종합!G$72)*100,0)&amp;"%("&amp;SUMIFS(#REF!,#REF!,종합!$C$5,#REF!,종합!G$72)&amp;"명)","")</f>
        <v/>
      </c>
      <c r="H74" s="196" t="str">
        <f>IFERROR(ROUND(SUMIFS(#REF!,#REF!,종합!$C$5,#REF!,종합!H$72)/SUMIFS(#REF!,#REF!,종합!$C$5,#REF!,종합!H$72)*100,0)&amp;"%("&amp;SUMIFS(#REF!,#REF!,종합!$C$5,#REF!,종합!H$72)&amp;"명)","")</f>
        <v/>
      </c>
      <c r="I74" s="196" t="str">
        <f>IFERROR(ROUND(SUMIFS(#REF!,#REF!,종합!$C$5,#REF!,종합!I$72)/SUMIFS(#REF!,#REF!,종합!$C$5,#REF!,종합!I$72)*100,0)&amp;"%("&amp;SUMIFS(#REF!,#REF!,종합!$C$5,#REF!,종합!I$72)&amp;"명)","")</f>
        <v/>
      </c>
      <c r="J74" s="196" t="str">
        <f>IFERROR(ROUND(SUMIFS(#REF!,#REF!,종합!$C$5,#REF!,종합!J$72)/SUMIFS(#REF!,#REF!,종합!$C$5,#REF!,종합!J$72)*100,0)&amp;"%("&amp;SUMIFS(#REF!,#REF!,종합!$C$5,#REF!,종합!J$72)&amp;"명)","")</f>
        <v/>
      </c>
      <c r="K74" s="207" t="str">
        <f>IFERROR(ROUND(SUMIFS(#REF!,#REF!,종합!$C$5,#REF!,종합!K$72)/SUMIFS(#REF!,#REF!,종합!$C$5,#REF!,종합!K$72)*100,0)&amp;"%("&amp;SUMIFS(#REF!,#REF!,종합!$C$5,#REF!,종합!K$72)&amp;"명)","")</f>
        <v/>
      </c>
      <c r="M74" s="279"/>
      <c r="N74" s="280"/>
      <c r="P74" s="223"/>
      <c r="AA74" s="294"/>
    </row>
    <row r="75" spans="2:27" ht="25.5" customHeight="1">
      <c r="B75" s="170" t="s">
        <v>94</v>
      </c>
      <c r="C75" s="172" t="s">
        <v>227</v>
      </c>
      <c r="D75" s="172" t="s">
        <v>227</v>
      </c>
      <c r="E75" s="172" t="s">
        <v>156</v>
      </c>
      <c r="F75" s="172" t="s">
        <v>156</v>
      </c>
      <c r="G75" s="172" t="str">
        <f>IFERROR(ROUND(SUMIFS(#REF!,#REF!,종합!$C$5,#REF!,종합!G$72)/SUMIFS(#REF!,#REF!,종합!$C$5,#REF!,종합!G$72)*100,0)&amp;"%("&amp;SUMIFS(#REF!,#REF!,종합!$C$5,#REF!,종합!G$72)&amp;"명)","")</f>
        <v/>
      </c>
      <c r="H75" s="172" t="str">
        <f>IFERROR(ROUND(SUMIFS(#REF!,#REF!,종합!$C$5,#REF!,종합!H$72)/SUMIFS(#REF!,#REF!,종합!$C$5,#REF!,종합!H$72)*100,0)&amp;"%("&amp;SUMIFS(#REF!,#REF!,종합!$C$5,#REF!,종합!H$72)&amp;"명)","")</f>
        <v/>
      </c>
      <c r="I75" s="172" t="str">
        <f>IFERROR(ROUND(SUMIFS(#REF!,#REF!,종합!$C$5,#REF!,종합!I$72)/SUMIFS(#REF!,#REF!,종합!$C$5,#REF!,종합!I$72)*100,0)&amp;"%("&amp;SUMIFS(#REF!,#REF!,종합!$C$5,#REF!,종합!I$72)&amp;"명)","")</f>
        <v/>
      </c>
      <c r="J75" s="172" t="str">
        <f>IFERROR(ROUND(SUMIFS(#REF!,#REF!,종합!$C$5,#REF!,종합!J$72)/SUMIFS(#REF!,#REF!,종합!$C$5,#REF!,종합!J$72)*100,0)&amp;"%("&amp;SUMIFS(#REF!,#REF!,종합!$C$5,#REF!,종합!J$72)&amp;"명)","")</f>
        <v/>
      </c>
      <c r="K75" s="173" t="str">
        <f>IFERROR(ROUND(SUMIFS(#REF!,#REF!,종합!$C$5,#REF!,종합!K$72)/SUMIFS(#REF!,#REF!,종합!$C$5,#REF!,종합!K$72)*100,0)&amp;"%("&amp;SUMIFS(#REF!,#REF!,종합!$C$5,#REF!,종합!K$72)&amp;"명)","")</f>
        <v/>
      </c>
      <c r="M75" s="284">
        <v>0</v>
      </c>
      <c r="N75" s="284">
        <v>0</v>
      </c>
      <c r="O75" s="284"/>
      <c r="P75" s="284"/>
      <c r="Q75" s="284"/>
      <c r="R75" s="284"/>
      <c r="S75" s="284"/>
      <c r="T75" s="284"/>
      <c r="AA75" s="294"/>
    </row>
    <row r="76" spans="2:27" ht="25.5" customHeight="1">
      <c r="B76" s="169" t="s">
        <v>95</v>
      </c>
      <c r="C76" s="172" t="s">
        <v>340</v>
      </c>
      <c r="D76" s="172" t="s">
        <v>260</v>
      </c>
      <c r="E76" s="172" t="s">
        <v>156</v>
      </c>
      <c r="F76" s="172" t="s">
        <v>156</v>
      </c>
      <c r="G76" s="172" t="str">
        <f>IFERROR(ROUND(SUMIFS(#REF!,#REF!,종합!$C$5,#REF!,종합!G$72)/SUMIFS(#REF!,#REF!,종합!$C$5,#REF!,종합!G$72)*100,0)&amp;"%("&amp;SUMIFS(#REF!,#REF!,종합!$C$5,#REF!,종합!G$72)&amp;"명)","")</f>
        <v/>
      </c>
      <c r="H76" s="172" t="str">
        <f>IFERROR(ROUND(SUMIFS(#REF!,#REF!,종합!$C$5,#REF!,종합!H$72)/SUMIFS(#REF!,#REF!,종합!$C$5,#REF!,종합!H$72)*100,0)&amp;"%("&amp;SUMIFS(#REF!,#REF!,종합!$C$5,#REF!,종합!H$72)&amp;"명)","")</f>
        <v/>
      </c>
      <c r="I76" s="172" t="str">
        <f>IFERROR(ROUND(SUMIFS(#REF!,#REF!,종합!$C$5,#REF!,종합!I$72)/SUMIFS(#REF!,#REF!,종합!$C$5,#REF!,종합!I$72)*100,0)&amp;"%("&amp;SUMIFS(#REF!,#REF!,종합!$C$5,#REF!,종합!I$72)&amp;"명)","")</f>
        <v/>
      </c>
      <c r="J76" s="172" t="str">
        <f>IFERROR(ROUND(SUMIFS(#REF!,#REF!,종합!$C$5,#REF!,종합!J$72)/SUMIFS(#REF!,#REF!,종합!$C$5,#REF!,종합!J$72)*100,0)&amp;"%("&amp;SUMIFS(#REF!,#REF!,종합!$C$5,#REF!,종합!J$72)&amp;"명)","")</f>
        <v/>
      </c>
      <c r="K76" s="173" t="str">
        <f>IFERROR(ROUND(SUMIFS(#REF!,#REF!,종합!$C$5,#REF!,종합!K$72)/SUMIFS(#REF!,#REF!,종합!$C$5,#REF!,종합!K$72)*100,0)&amp;"%("&amp;SUMIFS(#REF!,#REF!,종합!$C$5,#REF!,종합!K$72)&amp;"명)","")</f>
        <v/>
      </c>
      <c r="M76" s="284">
        <v>0</v>
      </c>
      <c r="N76" s="284">
        <v>0</v>
      </c>
      <c r="O76" s="284"/>
      <c r="P76" s="284"/>
      <c r="Q76" s="284"/>
      <c r="R76" s="284"/>
      <c r="S76" s="284"/>
      <c r="T76" s="284"/>
      <c r="AA76" s="294"/>
    </row>
    <row r="77" spans="2:27" ht="25.5" customHeight="1">
      <c r="B77" s="169" t="s">
        <v>98</v>
      </c>
      <c r="C77" s="172" t="s">
        <v>341</v>
      </c>
      <c r="D77" s="172" t="s">
        <v>260</v>
      </c>
      <c r="E77" s="172" t="s">
        <v>156</v>
      </c>
      <c r="F77" s="172" t="s">
        <v>156</v>
      </c>
      <c r="G77" s="172" t="str">
        <f>IFERROR(ROUND(SUMIFS(#REF!,#REF!,종합!$C$5,#REF!,종합!G$72)/SUMIFS(#REF!,#REF!,종합!$C$5,#REF!,종합!G$72)*100,0)&amp;"%("&amp;SUMIFS(#REF!,#REF!,종합!$C$5,#REF!,종합!G$72)&amp;"명)","")</f>
        <v/>
      </c>
      <c r="H77" s="172" t="str">
        <f>IFERROR(ROUND(SUMIFS(#REF!,#REF!,종합!$C$5,#REF!,종합!H$72)/SUMIFS(#REF!,#REF!,종합!$C$5,#REF!,종합!H$72)*100,0)&amp;"%("&amp;SUMIFS(#REF!,#REF!,종합!$C$5,#REF!,종합!H$72)&amp;"명)","")</f>
        <v/>
      </c>
      <c r="I77" s="172" t="str">
        <f>IFERROR(ROUND(SUMIFS(#REF!,#REF!,종합!$C$5,#REF!,종합!I$72)/SUMIFS(#REF!,#REF!,종합!$C$5,#REF!,종합!I$72)*100,0)&amp;"%("&amp;SUMIFS(#REF!,#REF!,종합!$C$5,#REF!,종합!I$72)&amp;"명)","")</f>
        <v/>
      </c>
      <c r="J77" s="172" t="str">
        <f>IFERROR(ROUND(SUMIFS(#REF!,#REF!,종합!$C$5,#REF!,종합!J$72)/SUMIFS(#REF!,#REF!,종합!$C$5,#REF!,종합!J$72)*100,0)&amp;"%("&amp;SUMIFS(#REF!,#REF!,종합!$C$5,#REF!,종합!J$72)&amp;"명)","")</f>
        <v/>
      </c>
      <c r="K77" s="173" t="str">
        <f>IFERROR(ROUND(SUMIFS(#REF!,#REF!,종합!$C$5,#REF!,종합!K$72)/SUMIFS(#REF!,#REF!,종합!$C$5,#REF!,종합!K$72)*100,0)&amp;"%("&amp;SUMIFS(#REF!,#REF!,종합!$C$5,#REF!,종합!K$72)&amp;"명)","")</f>
        <v/>
      </c>
      <c r="M77" s="284">
        <v>0.33333333333333331</v>
      </c>
      <c r="N77" s="284">
        <v>0.25</v>
      </c>
      <c r="O77" s="284"/>
      <c r="P77" s="284"/>
      <c r="Q77" s="284"/>
      <c r="R77" s="284"/>
      <c r="S77" s="284"/>
      <c r="T77" s="284"/>
      <c r="AA77" s="294"/>
    </row>
    <row r="78" spans="2:27" ht="25.5" customHeight="1">
      <c r="B78" s="174" t="s">
        <v>96</v>
      </c>
      <c r="C78" s="172" t="s">
        <v>342</v>
      </c>
      <c r="D78" s="172" t="s">
        <v>260</v>
      </c>
      <c r="E78" s="172" t="s">
        <v>156</v>
      </c>
      <c r="F78" s="172" t="s">
        <v>156</v>
      </c>
      <c r="G78" s="172" t="str">
        <f>IFERROR(ROUND(SUMIFS(#REF!,#REF!,종합!$C$5,#REF!,종합!G$72)/SUMIFS(#REF!,#REF!,종합!$C$5,#REF!,종합!G$72)*100,0)&amp;"%("&amp;SUMIFS(#REF!,#REF!,종합!$C$5,#REF!,종합!G$72)&amp;"명)","")</f>
        <v/>
      </c>
      <c r="H78" s="172" t="str">
        <f>IFERROR(ROUND(SUMIFS(#REF!,#REF!,종합!$C$5,#REF!,종합!H$72)/SUMIFS(#REF!,#REF!,종합!$C$5,#REF!,종합!H$72)*100,0)&amp;"%("&amp;SUMIFS(#REF!,#REF!,종합!$C$5,#REF!,종합!H$72)&amp;"명)","")</f>
        <v/>
      </c>
      <c r="I78" s="172" t="str">
        <f>IFERROR(ROUND(SUMIFS(#REF!,#REF!,종합!$C$5,#REF!,종합!I$72)/SUMIFS(#REF!,#REF!,종합!$C$5,#REF!,종합!I$72)*100,0)&amp;"%("&amp;SUMIFS(#REF!,#REF!,종합!$C$5,#REF!,종합!I$72)&amp;"명)","")</f>
        <v/>
      </c>
      <c r="J78" s="172" t="str">
        <f>IFERROR(ROUND(SUMIFS(#REF!,#REF!,종합!$C$5,#REF!,종합!J$72)/SUMIFS(#REF!,#REF!,종합!$C$5,#REF!,종합!J$72)*100,0)&amp;"%("&amp;SUMIFS(#REF!,#REF!,종합!$C$5,#REF!,종합!J$72)&amp;"명)","")</f>
        <v/>
      </c>
      <c r="K78" s="173" t="str">
        <f>IFERROR(ROUND(SUMIFS(#REF!,#REF!,종합!$C$5,#REF!,종합!K$72)/SUMIFS(#REF!,#REF!,종합!$C$5,#REF!,종합!K$72)*100,0)&amp;"%("&amp;SUMIFS(#REF!,#REF!,종합!$C$5,#REF!,종합!K$72)&amp;"명)","")</f>
        <v/>
      </c>
      <c r="M78" s="284">
        <v>0.46666666666666667</v>
      </c>
      <c r="N78" s="284">
        <v>0.25</v>
      </c>
      <c r="O78" s="284"/>
      <c r="P78" s="284"/>
      <c r="Q78" s="284"/>
      <c r="R78" s="284"/>
      <c r="S78" s="284"/>
      <c r="T78" s="284"/>
      <c r="AA78" s="294"/>
    </row>
    <row r="79" spans="2:27" ht="25.5" customHeight="1">
      <c r="B79" s="175" t="s">
        <v>97</v>
      </c>
      <c r="C79" s="176" t="s">
        <v>227</v>
      </c>
      <c r="D79" s="176" t="s">
        <v>260</v>
      </c>
      <c r="E79" s="176" t="s">
        <v>156</v>
      </c>
      <c r="F79" s="176" t="s">
        <v>156</v>
      </c>
      <c r="G79" s="176" t="str">
        <f>IFERROR(ROUND(SUMIFS(#REF!,#REF!,종합!$C$5,#REF!,종합!G$72)/SUMIFS(#REF!,#REF!,종합!$C$5,#REF!,종합!G$72)*100,0)&amp;"%("&amp;SUMIFS(#REF!,#REF!,종합!$C$5,#REF!,종합!G$72)&amp;"명)","")</f>
        <v/>
      </c>
      <c r="H79" s="176" t="str">
        <f>IFERROR(ROUND(SUMIFS(#REF!,#REF!,종합!$C$5,#REF!,종합!H$72)/SUMIFS(#REF!,#REF!,종합!$C$5,#REF!,종합!H$72)*100,0)&amp;"%("&amp;SUMIFS(#REF!,#REF!,종합!$C$5,#REF!,종합!H$72)&amp;"명)","")</f>
        <v/>
      </c>
      <c r="I79" s="176" t="str">
        <f>IFERROR(ROUND(SUMIFS(#REF!,#REF!,종합!$C$5,#REF!,종합!I$72)/SUMIFS(#REF!,#REF!,종합!$C$5,#REF!,종합!I$72)*100,0)&amp;"%("&amp;SUMIFS(#REF!,#REF!,종합!$C$5,#REF!,종합!I$72)&amp;"명)","")</f>
        <v/>
      </c>
      <c r="J79" s="176" t="str">
        <f>IFERROR(ROUND(SUMIFS(#REF!,#REF!,종합!$C$5,#REF!,종합!J$72)/SUMIFS(#REF!,#REF!,종합!$C$5,#REF!,종합!J$72)*100,0)&amp;"%("&amp;SUMIFS(#REF!,#REF!,종합!$C$5,#REF!,종합!J$72)&amp;"명)","")</f>
        <v/>
      </c>
      <c r="K79" s="177" t="str">
        <f>IFERROR(ROUND(SUMIFS(#REF!,#REF!,종합!$C$5,#REF!,종합!K$72)/SUMIFS(#REF!,#REF!,종합!$C$5,#REF!,종합!K$72)*100,0)&amp;"%("&amp;SUMIFS(#REF!,#REF!,종합!$C$5,#REF!,종합!K$72)&amp;"명)","")</f>
        <v/>
      </c>
      <c r="M79" s="284">
        <v>0.2</v>
      </c>
      <c r="N79" s="284">
        <v>0.25</v>
      </c>
      <c r="O79" s="284"/>
      <c r="P79" s="284"/>
      <c r="Q79" s="284"/>
      <c r="R79" s="284"/>
      <c r="S79" s="284"/>
      <c r="T79" s="284"/>
      <c r="AA79" s="294"/>
    </row>
    <row r="80" spans="2:27" ht="15.75" customHeight="1">
      <c r="B80" s="47"/>
      <c r="C80" s="47"/>
      <c r="D80" s="48"/>
      <c r="E80" s="48"/>
      <c r="F80" s="48"/>
      <c r="G80" s="48"/>
      <c r="H80" s="48"/>
      <c r="I80" s="48"/>
      <c r="J80" s="48"/>
      <c r="K80" s="48"/>
      <c r="M80" s="284">
        <v>0</v>
      </c>
      <c r="N80" s="284">
        <v>0.25</v>
      </c>
      <c r="O80" s="284"/>
      <c r="P80" s="284"/>
      <c r="Q80" s="284"/>
      <c r="R80" s="284"/>
      <c r="S80" s="284"/>
      <c r="T80" s="284"/>
      <c r="AA80" s="294"/>
    </row>
    <row r="81" spans="2:27" ht="17.25" customHeight="1">
      <c r="B81" s="51" t="s">
        <v>129</v>
      </c>
      <c r="C81" s="51"/>
      <c r="D81" s="50"/>
      <c r="E81" s="50"/>
      <c r="F81" s="50"/>
      <c r="G81" s="50"/>
      <c r="H81" s="50"/>
      <c r="I81" s="50"/>
      <c r="J81" s="50"/>
      <c r="K81" s="50"/>
      <c r="M81" s="279"/>
      <c r="N81" s="280"/>
      <c r="P81" s="223"/>
      <c r="AA81" s="294"/>
    </row>
    <row r="82" spans="2:27" ht="30.75" customHeight="1">
      <c r="B82" s="55" t="s">
        <v>74</v>
      </c>
      <c r="C82" s="55" t="s">
        <v>100</v>
      </c>
      <c r="D82" s="55" t="s">
        <v>101</v>
      </c>
      <c r="E82" s="55" t="s">
        <v>102</v>
      </c>
      <c r="F82" s="55" t="s">
        <v>103</v>
      </c>
      <c r="G82" s="55" t="s">
        <v>104</v>
      </c>
      <c r="H82" s="55" t="s">
        <v>6</v>
      </c>
      <c r="I82" s="55" t="s">
        <v>7</v>
      </c>
      <c r="J82" s="55" t="s">
        <v>105</v>
      </c>
      <c r="K82" s="55" t="s">
        <v>107</v>
      </c>
      <c r="M82" s="279"/>
      <c r="N82" s="280"/>
      <c r="P82" s="223"/>
      <c r="AA82" s="294"/>
    </row>
    <row r="83" spans="2:27" ht="20.25" customHeight="1">
      <c r="B83" s="85" t="s">
        <v>116</v>
      </c>
      <c r="C83" s="64">
        <v>2401</v>
      </c>
      <c r="D83" s="86">
        <v>4.7332524956438221E-2</v>
      </c>
      <c r="E83" s="86">
        <v>0.39893183214493921</v>
      </c>
      <c r="F83" s="86">
        <v>0.18402435355562125</v>
      </c>
      <c r="G83" s="87">
        <v>13.330789473684211</v>
      </c>
      <c r="H83" s="88">
        <v>1.910673470035628</v>
      </c>
      <c r="I83" s="88">
        <v>49.372430059196191</v>
      </c>
      <c r="J83" s="89">
        <v>1.6676657392969325</v>
      </c>
      <c r="K83" s="72"/>
      <c r="M83" s="279"/>
      <c r="N83" s="280"/>
      <c r="P83" s="223"/>
      <c r="AA83" s="294"/>
    </row>
    <row r="84" spans="2:27" ht="20.25" customHeight="1">
      <c r="B84" s="85" t="s">
        <v>116</v>
      </c>
      <c r="C84" s="64">
        <v>2402</v>
      </c>
      <c r="D84" s="86">
        <v>3.5760173445712959E-2</v>
      </c>
      <c r="E84" s="86">
        <v>0.35023344817241503</v>
      </c>
      <c r="F84" s="86">
        <v>0.1624332401022264</v>
      </c>
      <c r="G84" s="87">
        <v>9.3282608695652183</v>
      </c>
      <c r="H84" s="88">
        <v>0.17951874116338509</v>
      </c>
      <c r="I84" s="88">
        <v>15.856187942322471</v>
      </c>
      <c r="J84" s="89">
        <v>1.9986348728538734</v>
      </c>
      <c r="K84" s="72"/>
      <c r="M84" s="279"/>
      <c r="N84" s="280"/>
      <c r="P84" s="223"/>
      <c r="AA84" s="294"/>
    </row>
    <row r="85" spans="2:27" ht="20.25" customHeight="1">
      <c r="B85" s="85" t="s">
        <v>116</v>
      </c>
      <c r="C85" s="64">
        <v>2403</v>
      </c>
      <c r="D85" s="86">
        <v>1.3518034691326473E-2</v>
      </c>
      <c r="E85" s="86">
        <v>0.34824179151427825</v>
      </c>
      <c r="F85" s="86">
        <v>0.17188074701882911</v>
      </c>
      <c r="G85" s="87">
        <v>9.0884583333333335</v>
      </c>
      <c r="H85" s="88">
        <v>0.11924484806073708</v>
      </c>
      <c r="I85" s="88">
        <v>15.052368897513043</v>
      </c>
      <c r="J85" s="89">
        <v>2.0265658153360953</v>
      </c>
      <c r="K85" s="72"/>
      <c r="M85" s="279"/>
      <c r="N85" s="280"/>
      <c r="P85" s="223"/>
      <c r="AA85" s="294"/>
    </row>
    <row r="86" spans="2:27" ht="20.25" customHeight="1">
      <c r="B86" s="85" t="s">
        <v>116</v>
      </c>
      <c r="C86" s="64">
        <v>2404</v>
      </c>
      <c r="D86" s="86">
        <v>1.0980688490118816E-2</v>
      </c>
      <c r="E86" s="86">
        <v>0.3528619300839308</v>
      </c>
      <c r="F86" s="86">
        <v>0.18442733373892237</v>
      </c>
      <c r="G86" s="87">
        <v>9.7439130434782619</v>
      </c>
      <c r="H86" s="88">
        <v>9.9103515629998931E-2</v>
      </c>
      <c r="I86" s="88">
        <v>18.478927701339714</v>
      </c>
      <c r="J86" s="89">
        <v>1.9611077155728123</v>
      </c>
      <c r="K86" s="72"/>
      <c r="M86" s="279"/>
      <c r="N86" s="280"/>
      <c r="P86" s="223"/>
      <c r="AA86" s="294"/>
    </row>
    <row r="87" spans="2:27" ht="20.25" customHeight="1">
      <c r="B87" s="85" t="s">
        <v>116</v>
      </c>
      <c r="C87" s="64">
        <v>2405</v>
      </c>
      <c r="D87" s="86">
        <v>1.1581936960574808E-2</v>
      </c>
      <c r="E87" s="86">
        <v>0.34947765733430269</v>
      </c>
      <c r="F87" s="86">
        <v>0.17848943756572094</v>
      </c>
      <c r="G87" s="87">
        <v>10.066913043478262</v>
      </c>
      <c r="H87" s="88">
        <v>9.647024250153613E-2</v>
      </c>
      <c r="I87" s="88">
        <v>17.989264109301601</v>
      </c>
      <c r="J87" s="89">
        <v>1.9257477388269184</v>
      </c>
      <c r="K87" s="72"/>
      <c r="M87" s="279"/>
      <c r="N87" s="280"/>
      <c r="P87" s="223"/>
      <c r="AA87" s="294"/>
    </row>
    <row r="88" spans="2:27" ht="20.25" customHeight="1">
      <c r="B88" s="85" t="s">
        <v>116</v>
      </c>
      <c r="C88" s="64">
        <v>2406</v>
      </c>
      <c r="D88" s="86">
        <v>1.2621634277012369E-2</v>
      </c>
      <c r="E88" s="86">
        <v>0.34481117704602721</v>
      </c>
      <c r="F88" s="86">
        <v>0.16944742571871785</v>
      </c>
      <c r="G88" s="87">
        <v>10.8695</v>
      </c>
      <c r="H88" s="88">
        <v>0.11514558365635405</v>
      </c>
      <c r="I88" s="88">
        <v>17.224964125017777</v>
      </c>
      <c r="J88" s="89">
        <v>1.8688225526592239</v>
      </c>
      <c r="K88" s="72"/>
      <c r="M88" s="279"/>
      <c r="N88" s="280"/>
      <c r="P88" s="223"/>
      <c r="AA88" s="294"/>
    </row>
    <row r="89" spans="2:27" ht="20.25" customHeight="1">
      <c r="B89" s="85" t="s">
        <v>116</v>
      </c>
      <c r="C89" s="64">
        <v>2407</v>
      </c>
      <c r="D89" s="86">
        <v>1.5247049911826852E-2</v>
      </c>
      <c r="E89" s="86">
        <v>0.34357381677411419</v>
      </c>
      <c r="F89" s="86">
        <v>0.16442254502091957</v>
      </c>
      <c r="G89" s="87">
        <v>11.22468181818182</v>
      </c>
      <c r="H89" s="88">
        <v>0.15765949628378084</v>
      </c>
      <c r="I89" s="88">
        <v>16.917407604685145</v>
      </c>
      <c r="J89" s="89">
        <v>1.8267112575546445</v>
      </c>
      <c r="K89" s="72"/>
      <c r="M89" s="279"/>
      <c r="N89" s="280"/>
      <c r="P89" s="223"/>
      <c r="AA89" s="294"/>
    </row>
    <row r="90" spans="2:27" ht="20.25" customHeight="1">
      <c r="B90" s="85" t="s">
        <v>116</v>
      </c>
      <c r="C90" s="64">
        <v>2408</v>
      </c>
      <c r="D90" s="86">
        <v>1.8505394471265091E-2</v>
      </c>
      <c r="E90" s="86">
        <v>0.3407519077671996</v>
      </c>
      <c r="F90" s="86">
        <v>0.15220081355778819</v>
      </c>
      <c r="G90" s="87">
        <v>11.759636363636366</v>
      </c>
      <c r="H90" s="88">
        <v>0.10489764555533507</v>
      </c>
      <c r="I90" s="88">
        <v>17.655407775563489</v>
      </c>
      <c r="J90" s="89">
        <v>1.7899187514177022</v>
      </c>
      <c r="K90" s="72"/>
      <c r="M90" s="279"/>
      <c r="N90" s="280"/>
      <c r="P90" s="223"/>
      <c r="AA90" s="294"/>
    </row>
    <row r="91" spans="2:27" ht="20.25" customHeight="1">
      <c r="B91" s="85" t="s">
        <v>116</v>
      </c>
      <c r="C91" s="64">
        <v>2409</v>
      </c>
      <c r="D91" s="86">
        <v>1.7461432577313276E-2</v>
      </c>
      <c r="E91" s="86">
        <v>0.34255120426832147</v>
      </c>
      <c r="F91" s="86">
        <v>0.16284044911116241</v>
      </c>
      <c r="G91" s="87">
        <v>11.54725</v>
      </c>
      <c r="H91" s="88">
        <v>0.10767107559901197</v>
      </c>
      <c r="I91" s="88">
        <v>19.199199107185013</v>
      </c>
      <c r="J91" s="89">
        <v>1.8163119213724266</v>
      </c>
      <c r="K91" s="72"/>
      <c r="M91" s="279"/>
      <c r="N91" s="280"/>
      <c r="P91" s="223"/>
      <c r="AA91" s="294"/>
    </row>
    <row r="92" spans="2:27" ht="20.25" customHeight="1">
      <c r="B92" s="85" t="s">
        <v>116</v>
      </c>
      <c r="C92" s="64">
        <v>2410</v>
      </c>
      <c r="D92" s="86">
        <v>1.456988826111036E-2</v>
      </c>
      <c r="E92" s="86">
        <v>0.35486447141274335</v>
      </c>
      <c r="F92" s="86">
        <v>0.19453659031453258</v>
      </c>
      <c r="G92" s="87">
        <v>11.014176470588236</v>
      </c>
      <c r="H92" s="88">
        <v>0.27132020964369957</v>
      </c>
      <c r="I92" s="88">
        <v>23.000201771795901</v>
      </c>
      <c r="J92" s="89">
        <v>1.8659697602241576</v>
      </c>
      <c r="K92" s="72"/>
      <c r="M92" s="279"/>
      <c r="N92" s="280"/>
      <c r="P92" s="223"/>
      <c r="AA92" s="294"/>
    </row>
    <row r="93" spans="2:27" ht="20.25" customHeight="1">
      <c r="B93" s="85" t="s">
        <v>116</v>
      </c>
      <c r="C93" s="64">
        <v>2411</v>
      </c>
      <c r="D93" s="86">
        <v>1.7996879981601516E-2</v>
      </c>
      <c r="E93" s="86">
        <v>0.35921296158483906</v>
      </c>
      <c r="F93" s="86">
        <v>0.19676906763149921</v>
      </c>
      <c r="G93" s="87">
        <v>10.658666666666667</v>
      </c>
      <c r="H93" s="88">
        <v>0.38491813753509968</v>
      </c>
      <c r="I93" s="88">
        <v>21.773626336272454</v>
      </c>
      <c r="J93" s="89">
        <v>1.8890773820496747</v>
      </c>
      <c r="K93" s="72"/>
      <c r="M93" s="279"/>
      <c r="N93" s="280"/>
      <c r="P93" s="223"/>
      <c r="AA93" s="294"/>
    </row>
    <row r="94" spans="2:27" ht="20.25" customHeight="1">
      <c r="B94" s="85" t="s">
        <v>116</v>
      </c>
      <c r="C94" s="64">
        <v>2412</v>
      </c>
      <c r="D94" s="86">
        <v>2.396706775826115E-2</v>
      </c>
      <c r="E94" s="86">
        <v>0.37021315522938353</v>
      </c>
      <c r="F94" s="86">
        <v>0.1947758192699317</v>
      </c>
      <c r="G94" s="87">
        <v>10.807500000000003</v>
      </c>
      <c r="H94" s="88">
        <v>0.46757401163311219</v>
      </c>
      <c r="I94" s="88">
        <v>26.799316910999231</v>
      </c>
      <c r="J94" s="89">
        <v>1.8752055877772982</v>
      </c>
      <c r="K94" s="72"/>
      <c r="M94" s="279"/>
      <c r="N94" s="280"/>
      <c r="P94" s="223"/>
      <c r="AA94" s="294"/>
    </row>
    <row r="95" spans="2:27" ht="20.25" customHeight="1">
      <c r="B95" s="85" t="s">
        <v>116</v>
      </c>
      <c r="C95" s="64">
        <v>2501</v>
      </c>
      <c r="D95" s="86">
        <v>3.0376404895544121E-2</v>
      </c>
      <c r="E95" s="86">
        <v>0.37751939638301946</v>
      </c>
      <c r="F95" s="86">
        <v>0.19205218076552116</v>
      </c>
      <c r="G95" s="87">
        <v>11.475066666666667</v>
      </c>
      <c r="H95" s="88">
        <v>0.43678435257658332</v>
      </c>
      <c r="I95" s="88">
        <v>28.546706034483481</v>
      </c>
      <c r="J95" s="89">
        <v>1.8554681318472221</v>
      </c>
      <c r="K95" s="72" t="s">
        <v>69</v>
      </c>
      <c r="M95" s="279"/>
      <c r="N95" s="280"/>
      <c r="P95" s="223"/>
      <c r="AA95" s="294"/>
    </row>
    <row r="96" spans="2:27" ht="20.25" customHeight="1">
      <c r="B96" s="85" t="s">
        <v>118</v>
      </c>
      <c r="C96" s="64">
        <v>2401</v>
      </c>
      <c r="D96" s="86">
        <v>0.11495703529420813</v>
      </c>
      <c r="E96" s="86">
        <v>0.34362799766703717</v>
      </c>
      <c r="F96" s="86">
        <v>0.30920670891227536</v>
      </c>
      <c r="G96" s="87">
        <v>10.648250000000001</v>
      </c>
      <c r="H96" s="88">
        <v>0.9081011705424088</v>
      </c>
      <c r="I96" s="88">
        <v>22.486811744121027</v>
      </c>
      <c r="J96" s="89">
        <v>2.4225763692589037</v>
      </c>
      <c r="K96" s="72"/>
      <c r="M96" s="279"/>
      <c r="N96" s="280"/>
      <c r="P96" s="223"/>
      <c r="AA96" s="294"/>
    </row>
    <row r="97" spans="2:27" ht="20.25" customHeight="1">
      <c r="B97" s="85" t="s">
        <v>118</v>
      </c>
      <c r="C97" s="64">
        <v>2402</v>
      </c>
      <c r="D97" s="86">
        <v>7.5122733191489183E-2</v>
      </c>
      <c r="E97" s="86">
        <v>0.28261459085354268</v>
      </c>
      <c r="F97" s="86">
        <v>0.29169841894429116</v>
      </c>
      <c r="G97" s="87">
        <v>7.669875000000002</v>
      </c>
      <c r="H97" s="88">
        <v>0.61995500958799832</v>
      </c>
      <c r="I97" s="88">
        <v>7.5587641718839116</v>
      </c>
      <c r="J97" s="89">
        <v>2.7659669127378677</v>
      </c>
      <c r="K97" s="72"/>
      <c r="M97" s="279"/>
      <c r="N97" s="280"/>
      <c r="P97" s="223"/>
      <c r="AA97" s="294"/>
    </row>
    <row r="98" spans="2:27" ht="20.25" customHeight="1">
      <c r="B98" s="85" t="s">
        <v>118</v>
      </c>
      <c r="C98" s="64">
        <v>2403</v>
      </c>
      <c r="D98" s="86">
        <v>2.7462791535454459E-2</v>
      </c>
      <c r="E98" s="86">
        <v>0.30069662289138488</v>
      </c>
      <c r="F98" s="86">
        <v>0.29531650649851965</v>
      </c>
      <c r="G98" s="87">
        <v>7.5503750000000007</v>
      </c>
      <c r="H98" s="88">
        <v>0.61661463955701445</v>
      </c>
      <c r="I98" s="88">
        <v>8.6725152864556136</v>
      </c>
      <c r="J98" s="89">
        <v>2.8063715721483602</v>
      </c>
      <c r="K98" s="72"/>
      <c r="M98" s="279"/>
      <c r="N98" s="280"/>
      <c r="P98" s="223"/>
      <c r="AA98" s="294"/>
    </row>
    <row r="99" spans="2:27" ht="20.25" customHeight="1">
      <c r="B99" s="85" t="s">
        <v>118</v>
      </c>
      <c r="C99" s="64">
        <v>2404</v>
      </c>
      <c r="D99" s="86">
        <v>1.9309649941562146E-2</v>
      </c>
      <c r="E99" s="86">
        <v>0.29925592891932928</v>
      </c>
      <c r="F99" s="86">
        <v>0.29871569415288951</v>
      </c>
      <c r="G99" s="87">
        <v>7.0191250000000007</v>
      </c>
      <c r="H99" s="88">
        <v>0.55672243551146261</v>
      </c>
      <c r="I99" s="88">
        <v>5.5694248390494536</v>
      </c>
      <c r="J99" s="89">
        <v>2.832485241418083</v>
      </c>
      <c r="K99" s="72"/>
      <c r="M99" s="279"/>
      <c r="N99" s="280"/>
      <c r="P99" s="223"/>
      <c r="AA99" s="294"/>
    </row>
    <row r="100" spans="2:27" ht="20.25" customHeight="1">
      <c r="B100" s="85" t="s">
        <v>118</v>
      </c>
      <c r="C100" s="64">
        <v>2405</v>
      </c>
      <c r="D100" s="86">
        <v>1.931429495169917E-2</v>
      </c>
      <c r="E100" s="86">
        <v>0.29717494836395558</v>
      </c>
      <c r="F100" s="86">
        <v>0.28109054913628606</v>
      </c>
      <c r="G100" s="87">
        <v>7.739749999999999</v>
      </c>
      <c r="H100" s="88">
        <v>0.57866720896050827</v>
      </c>
      <c r="I100" s="88">
        <v>5.4182146014506358</v>
      </c>
      <c r="J100" s="89">
        <v>2.7004198283374525</v>
      </c>
      <c r="K100" s="72"/>
      <c r="M100" s="279"/>
      <c r="N100" s="280"/>
      <c r="P100" s="223"/>
      <c r="AA100" s="294"/>
    </row>
    <row r="101" spans="2:27" ht="20.25" customHeight="1">
      <c r="B101" s="85" t="s">
        <v>118</v>
      </c>
      <c r="C101" s="64">
        <v>2406</v>
      </c>
      <c r="D101" s="86">
        <v>1.9222789108244452E-2</v>
      </c>
      <c r="E101" s="86">
        <v>0.29036171389932169</v>
      </c>
      <c r="F101" s="86">
        <v>0.25894997778473078</v>
      </c>
      <c r="G101" s="87">
        <v>7.5362857142857136</v>
      </c>
      <c r="H101" s="88">
        <v>0.61368147137024887</v>
      </c>
      <c r="I101" s="88">
        <v>4.5978904085740187</v>
      </c>
      <c r="J101" s="89">
        <v>2.50257205106948</v>
      </c>
      <c r="K101" s="72"/>
      <c r="M101" s="279"/>
      <c r="N101" s="280"/>
      <c r="P101" s="223"/>
      <c r="AA101" s="294"/>
    </row>
    <row r="102" spans="2:27" ht="20.25" customHeight="1">
      <c r="B102" s="85" t="s">
        <v>118</v>
      </c>
      <c r="C102" s="64">
        <v>2407</v>
      </c>
      <c r="D102" s="86">
        <v>2.1758484225857438E-2</v>
      </c>
      <c r="E102" s="86">
        <v>0.29148594997112548</v>
      </c>
      <c r="F102" s="86">
        <v>0.25404933669958507</v>
      </c>
      <c r="G102" s="87">
        <v>8.5124285714285701</v>
      </c>
      <c r="H102" s="88">
        <v>0.40145840146878398</v>
      </c>
      <c r="I102" s="88">
        <v>5.124362699207869</v>
      </c>
      <c r="J102" s="89">
        <v>2.3818305385560352</v>
      </c>
      <c r="K102" s="72"/>
      <c r="M102" s="279"/>
      <c r="N102" s="280"/>
      <c r="P102" s="223"/>
      <c r="AA102" s="294"/>
    </row>
    <row r="103" spans="2:27" ht="20.25" customHeight="1">
      <c r="B103" s="85" t="s">
        <v>118</v>
      </c>
      <c r="C103" s="64">
        <v>2408</v>
      </c>
      <c r="D103" s="86">
        <v>3.1849289532038007E-2</v>
      </c>
      <c r="E103" s="86">
        <v>0.29230424409552691</v>
      </c>
      <c r="F103" s="86">
        <v>0.24001182832673104</v>
      </c>
      <c r="G103" s="87">
        <v>9.6808571428571408</v>
      </c>
      <c r="H103" s="88">
        <v>5.6649074382449122E-2</v>
      </c>
      <c r="I103" s="88">
        <v>6.1927738131722796</v>
      </c>
      <c r="J103" s="89">
        <v>2.2494039618336328</v>
      </c>
      <c r="K103" s="72"/>
    </row>
    <row r="104" spans="2:27" ht="20.25" customHeight="1">
      <c r="B104" s="85" t="s">
        <v>118</v>
      </c>
      <c r="C104" s="64">
        <v>2409</v>
      </c>
      <c r="D104" s="86">
        <v>2.4903935815825402E-2</v>
      </c>
      <c r="E104" s="86">
        <v>0.30033302501975445</v>
      </c>
      <c r="F104" s="86">
        <v>0.25994565067776321</v>
      </c>
      <c r="G104" s="87">
        <v>9.2898571428571444</v>
      </c>
      <c r="H104" s="88">
        <v>5.2253146031289679E-2</v>
      </c>
      <c r="I104" s="88">
        <v>8.7510268774507249</v>
      </c>
      <c r="J104" s="89">
        <v>2.3052392528836849</v>
      </c>
      <c r="K104" s="72"/>
    </row>
    <row r="105" spans="2:27" ht="20.25" customHeight="1">
      <c r="B105" s="85" t="s">
        <v>118</v>
      </c>
      <c r="C105" s="64">
        <v>2410</v>
      </c>
      <c r="D105" s="86">
        <v>2.4294659451358096E-2</v>
      </c>
      <c r="E105" s="86">
        <v>0.30289642299382108</v>
      </c>
      <c r="F105" s="86">
        <v>0.29637885448251311</v>
      </c>
      <c r="G105" s="87">
        <v>8.7942499999999999</v>
      </c>
      <c r="H105" s="88">
        <v>0.11326580426083303</v>
      </c>
      <c r="I105" s="88">
        <v>11.718291332485352</v>
      </c>
      <c r="J105" s="89">
        <v>2.5664313176601139</v>
      </c>
      <c r="K105" s="72"/>
    </row>
    <row r="106" spans="2:27" ht="20.25" customHeight="1">
      <c r="B106" s="85" t="s">
        <v>118</v>
      </c>
      <c r="C106" s="64">
        <v>2411</v>
      </c>
      <c r="D106" s="86">
        <v>2.5083187073032635E-2</v>
      </c>
      <c r="E106" s="86">
        <v>0.31174223507574284</v>
      </c>
      <c r="F106" s="86">
        <v>0.29270477130319855</v>
      </c>
      <c r="G106" s="87">
        <v>8.4366250000000012</v>
      </c>
      <c r="H106" s="88">
        <v>0.1512567718917249</v>
      </c>
      <c r="I106" s="88">
        <v>9.7881465568114692</v>
      </c>
      <c r="J106" s="89">
        <v>2.6063729323002875</v>
      </c>
      <c r="K106" s="72"/>
    </row>
    <row r="107" spans="2:27" ht="20.25" customHeight="1">
      <c r="B107" s="85" t="s">
        <v>118</v>
      </c>
      <c r="C107" s="64">
        <v>2412</v>
      </c>
      <c r="D107" s="86">
        <v>3.1605118379613287E-2</v>
      </c>
      <c r="E107" s="86">
        <v>0.32214405965875936</v>
      </c>
      <c r="F107" s="86">
        <v>0.29869688340046013</v>
      </c>
      <c r="G107" s="87">
        <v>8.8170000000000002</v>
      </c>
      <c r="H107" s="88">
        <v>0.18707529231761594</v>
      </c>
      <c r="I107" s="88">
        <v>11.558758727997764</v>
      </c>
      <c r="J107" s="89">
        <v>2.5628800692251312</v>
      </c>
      <c r="K107" s="72"/>
    </row>
    <row r="108" spans="2:27" ht="20.25" customHeight="1">
      <c r="B108" s="85" t="s">
        <v>118</v>
      </c>
      <c r="C108" s="64">
        <v>2501</v>
      </c>
      <c r="D108" s="86">
        <v>3.4217608959578143E-2</v>
      </c>
      <c r="E108" s="86">
        <v>0.3275975377592909</v>
      </c>
      <c r="F108" s="86">
        <v>0.29980871120423774</v>
      </c>
      <c r="G108" s="87">
        <v>9.3505000000000003</v>
      </c>
      <c r="H108" s="88">
        <v>0.27955194704167913</v>
      </c>
      <c r="I108" s="88">
        <v>12.091696909348938</v>
      </c>
      <c r="J108" s="89">
        <v>2.5582092782330061</v>
      </c>
      <c r="K108" s="72" t="s">
        <v>67</v>
      </c>
    </row>
    <row r="109" spans="2:27" ht="20.25" hidden="1" customHeight="1">
      <c r="B109" s="85" t="s">
        <v>117</v>
      </c>
      <c r="C109" s="64">
        <v>1</v>
      </c>
      <c r="D109" s="86">
        <v>0.13076311934008963</v>
      </c>
      <c r="E109" s="86">
        <v>0.40066435811137185</v>
      </c>
      <c r="F109" s="86">
        <v>0.27392169968192676</v>
      </c>
      <c r="G109" s="87">
        <v>13.067999999999998</v>
      </c>
      <c r="H109" s="88">
        <v>1.7277341133368425</v>
      </c>
      <c r="I109" s="88">
        <v>28.180194306823829</v>
      </c>
      <c r="J109" s="89">
        <v>2.1018144674508519</v>
      </c>
      <c r="K109" s="72"/>
    </row>
    <row r="110" spans="2:27" ht="20.25" hidden="1" customHeight="1">
      <c r="B110" s="85" t="s">
        <v>117</v>
      </c>
      <c r="C110" s="64">
        <v>2</v>
      </c>
      <c r="D110" s="86">
        <v>9.1542734158212583E-2</v>
      </c>
      <c r="E110" s="86">
        <v>0.33601373247845018</v>
      </c>
      <c r="F110" s="86">
        <v>0.23236116449784502</v>
      </c>
      <c r="G110" s="87">
        <v>8.3662499999999991</v>
      </c>
      <c r="H110" s="88">
        <v>6.6556694127436658E-2</v>
      </c>
      <c r="I110" s="88">
        <v>6.2367537497062697</v>
      </c>
      <c r="J110" s="89">
        <v>2.5673013740397863</v>
      </c>
      <c r="K110" s="72"/>
    </row>
    <row r="111" spans="2:27" ht="20.25" hidden="1" customHeight="1">
      <c r="B111" s="85" t="s">
        <v>117</v>
      </c>
      <c r="C111" s="64">
        <v>3</v>
      </c>
      <c r="D111" s="86">
        <v>2.920638990383571E-2</v>
      </c>
      <c r="E111" s="86">
        <v>0.34732208173694884</v>
      </c>
      <c r="F111" s="86">
        <v>0.22351838038993652</v>
      </c>
      <c r="G111" s="87">
        <v>7.4183750000000002</v>
      </c>
      <c r="H111" s="88">
        <v>2.0985849985398614E-2</v>
      </c>
      <c r="I111" s="88">
        <v>4.487156287787049</v>
      </c>
      <c r="J111" s="89">
        <v>2.6052486223680931</v>
      </c>
      <c r="K111" s="72"/>
    </row>
    <row r="112" spans="2:27" ht="20.25" hidden="1" customHeight="1">
      <c r="B112" s="85" t="s">
        <v>117</v>
      </c>
      <c r="C112" s="64">
        <v>4</v>
      </c>
      <c r="D112" s="86">
        <v>2.7269341161435666E-2</v>
      </c>
      <c r="E112" s="86">
        <v>0.35069735028010335</v>
      </c>
      <c r="F112" s="86">
        <v>0.23773988808030772</v>
      </c>
      <c r="G112" s="87">
        <v>8.6829999999999998</v>
      </c>
      <c r="H112" s="88">
        <v>6.2667574399518769E-2</v>
      </c>
      <c r="I112" s="88">
        <v>6.6678299161087979</v>
      </c>
      <c r="J112" s="89">
        <v>2.4926627011765259</v>
      </c>
      <c r="K112" s="72"/>
    </row>
    <row r="113" spans="2:11" ht="20.25" hidden="1" customHeight="1">
      <c r="B113" s="85" t="s">
        <v>117</v>
      </c>
      <c r="C113" s="64">
        <v>5</v>
      </c>
      <c r="D113" s="86">
        <v>3.1993790582595459E-2</v>
      </c>
      <c r="E113" s="86">
        <v>0.35689909800416653</v>
      </c>
      <c r="F113" s="86">
        <v>0.2320766133245602</v>
      </c>
      <c r="G113" s="87">
        <v>9.93</v>
      </c>
      <c r="H113" s="88">
        <v>4.3110206809515828E-2</v>
      </c>
      <c r="I113" s="88">
        <v>9.6895321971864146</v>
      </c>
      <c r="J113" s="89">
        <v>2.3533236657371863</v>
      </c>
      <c r="K113" s="72"/>
    </row>
    <row r="114" spans="2:11" ht="20.25" hidden="1" customHeight="1">
      <c r="B114" s="85" t="s">
        <v>117</v>
      </c>
      <c r="C114" s="64">
        <v>6</v>
      </c>
      <c r="D114" s="86">
        <v>4.424071435630849E-2</v>
      </c>
      <c r="E114" s="86">
        <v>0.3568138635651612</v>
      </c>
      <c r="F114" s="86">
        <v>0.21867668037059712</v>
      </c>
      <c r="G114" s="87">
        <v>11.641599999999997</v>
      </c>
      <c r="H114" s="88">
        <v>2.4936814428225988E-2</v>
      </c>
      <c r="I114" s="88">
        <v>11.357759863809699</v>
      </c>
      <c r="J114" s="89">
        <v>2.0821291766389551</v>
      </c>
      <c r="K114" s="72"/>
    </row>
    <row r="115" spans="2:11" ht="20.25" hidden="1" customHeight="1">
      <c r="B115" s="85" t="s">
        <v>117</v>
      </c>
      <c r="C115" s="64">
        <v>7</v>
      </c>
      <c r="D115" s="86">
        <v>4.6016073996885475E-2</v>
      </c>
      <c r="E115" s="86">
        <v>0.3635739090725974</v>
      </c>
      <c r="F115" s="86">
        <v>0.20237424678645677</v>
      </c>
      <c r="G115" s="87">
        <v>11.87742857142857</v>
      </c>
      <c r="H115" s="88">
        <v>2.2721659444587212E-2</v>
      </c>
      <c r="I115" s="88">
        <v>9.5052275343189834</v>
      </c>
      <c r="J115" s="89">
        <v>2.0064581357130939</v>
      </c>
      <c r="K115" s="72"/>
    </row>
    <row r="116" spans="2:11" ht="20.25" hidden="1" customHeight="1">
      <c r="B116" s="85" t="s">
        <v>117</v>
      </c>
      <c r="C116" s="64">
        <v>8</v>
      </c>
      <c r="D116" s="86">
        <v>0</v>
      </c>
      <c r="E116" s="86">
        <v>0</v>
      </c>
      <c r="F116" s="86">
        <v>0</v>
      </c>
      <c r="G116" s="87">
        <v>0</v>
      </c>
      <c r="H116" s="88">
        <v>0</v>
      </c>
      <c r="I116" s="88">
        <v>0</v>
      </c>
      <c r="J116" s="89">
        <v>0</v>
      </c>
      <c r="K116" s="72"/>
    </row>
    <row r="117" spans="2:11" ht="20.25" hidden="1" customHeight="1">
      <c r="B117" s="85" t="s">
        <v>117</v>
      </c>
      <c r="C117" s="64">
        <v>9</v>
      </c>
      <c r="D117" s="86">
        <v>0</v>
      </c>
      <c r="E117" s="86">
        <v>0</v>
      </c>
      <c r="F117" s="86">
        <v>0</v>
      </c>
      <c r="G117" s="87">
        <v>0</v>
      </c>
      <c r="H117" s="88">
        <v>0</v>
      </c>
      <c r="I117" s="88">
        <v>0</v>
      </c>
      <c r="J117" s="89">
        <v>0</v>
      </c>
      <c r="K117" s="72" t="s">
        <v>119</v>
      </c>
    </row>
    <row r="118" spans="2:11" ht="20.25" customHeight="1">
      <c r="B118" s="83" t="s">
        <v>123</v>
      </c>
      <c r="C118" s="82"/>
      <c r="D118" s="83"/>
      <c r="E118" s="83"/>
      <c r="F118" s="83"/>
      <c r="G118" s="83"/>
      <c r="H118" s="83"/>
      <c r="I118" s="83"/>
      <c r="J118" s="83"/>
      <c r="K118" s="82"/>
    </row>
    <row r="119" spans="2:11" ht="20.25" customHeight="1">
      <c r="B119" s="220" t="str">
        <f>C72</f>
        <v>12</v>
      </c>
      <c r="C119" s="53"/>
      <c r="D119" s="65">
        <f>(SUMIFS(D$83:D$117,$B$83:$B$117,$B119,$C$83:$C$117,MAX($C$83:$C$117))/SUMIFS(D$83:D$117,$B$83:$B$117,$B119,$C$83:$C$117,2412))-1</f>
        <v>0.26742266521417712</v>
      </c>
      <c r="E119" s="65">
        <f>(SUMIFS(E$83:E$117,$B$83:$B$117,$B119,$C$83:$C$117,MAX($C$83:$C$117))/SUMIFS(E$83:E$117,$B$83:$B$117,$B119,$C$83:$C$117,2412))-1</f>
        <v>1.973522834192365E-2</v>
      </c>
      <c r="F119" s="65">
        <f>(SUMIFS(F$83:F$117,$B$83:$B$117,$B119,$C$83:$C$117,MAX($C$83:$C$117))/SUMIFS(F$83:F$117,$B$83:$B$117,$B119,$C$83:$C$117,2412))-1</f>
        <v>-1.3983452949238862E-2</v>
      </c>
      <c r="G119" s="65">
        <f>(SUMIFS(G$83:G$117,$B$83:$B$117,$B119,$C$83:$C$117,MAX($C$83:$C$117))/SUMIFS(G$83:G$117,$B$83:$B$117,$B119,$C$83:$C$117,2412))-1</f>
        <v>6.1768833371886434E-2</v>
      </c>
      <c r="H119" s="65">
        <f>(SUMIFS(H$83:H$117,$B$83:$B$117,$B119,$C$83:$C$117,MAX($C$83:$C$117))/SUMIFS(H$83:H$117,$B$83:$B$117,$B119,$C$83:$C$117,2412))-1</f>
        <v>-6.5849808352240857E-2</v>
      </c>
      <c r="I119" s="65">
        <f>(SUMIFS(I$83:I$117,$B$83:$B$117,$B119,$C$83:$C$117,MAX($C$83:$C$117))/SUMIFS(I$83:I$117,$B$83:$B$117,$B119,$C$83:$C$117,2412))-1</f>
        <v>6.5202748610621031E-2</v>
      </c>
      <c r="J119" s="84">
        <f>(SUMIFS(J$83:J$117,$B$83:$B$117,$B119,$C$83:$C$117,MAX($C$83:$C$117))/SUMIFS(J$83:J$117,$B$83:$B$117,$B119,$C$83:$C$117,2412))-1</f>
        <v>-1.0525489076358308E-2</v>
      </c>
      <c r="K119" s="54"/>
    </row>
    <row r="120" spans="2:11" ht="20.25" customHeight="1">
      <c r="B120" s="41" t="str">
        <f>D72</f>
        <v>76</v>
      </c>
      <c r="C120" s="53"/>
      <c r="D120" s="65">
        <f>(SUMIFS(D$83:D$117,$B$83:$B$117,$B120,$C$83:$C$117,MAX($C$83:$C$117))/SUMIFS(D$83:D$117,$B$83:$B$117,$B120,$C$83:$C$117,2412))-1</f>
        <v>8.2660363697610206E-2</v>
      </c>
      <c r="E120" s="65">
        <f>(SUMIFS(E$83:E$117,$B$83:$B$117,$B120,$C$83:$C$117,MAX($C$83:$C$117))/SUMIFS(E$83:E$117,$B$83:$B$117,$B120,$C$83:$C$117,2412))-1</f>
        <v>1.6928693660557714E-2</v>
      </c>
      <c r="F120" s="65">
        <f>(SUMIFS(F$83:F$117,$B$83:$B$117,$B120,$C$83:$C$117,MAX($C$83:$C$117))/SUMIFS(F$83:F$117,$B$83:$B$117,$B120,$C$83:$C$117,2412))-1</f>
        <v>3.722261146886563E-3</v>
      </c>
      <c r="G120" s="65">
        <f>(SUMIFS(G$83:G$117,$B$83:$B$117,$B120,$C$83:$C$117,MAX($C$83:$C$117))/SUMIFS(G$83:G$117,$B$83:$B$117,$B120,$C$83:$C$117,2412))-1</f>
        <v>6.0508109334240778E-2</v>
      </c>
      <c r="H120" s="65">
        <f>(SUMIFS(H$83:H$117,$B$83:$B$117,$B120,$C$83:$C$117,MAX($C$83:$C$117))/SUMIFS(H$83:H$117,$B$83:$B$117,$B120,$C$83:$C$117,2412))-1</f>
        <v>0.49432853253040254</v>
      </c>
      <c r="I120" s="65">
        <f>(SUMIFS(I$83:I$117,$B$83:$B$117,$B120,$C$83:$C$117,MAX($C$83:$C$117))/SUMIFS(I$83:I$117,$B$83:$B$117,$B120,$C$83:$C$117,2412))-1</f>
        <v>4.6106869594940481E-2</v>
      </c>
      <c r="J120" s="84">
        <f>(SUMIFS(J$83:J$117,$B$83:$B$117,$B120,$C$83:$C$117,MAX($C$83:$C$117))/SUMIFS(J$83:J$117,$B$83:$B$117,$B120,$C$83:$C$117,2412))-1</f>
        <v>-1.8224773949477857E-3</v>
      </c>
      <c r="K120" s="54"/>
    </row>
    <row r="121" spans="2:11" ht="20.25" hidden="1" customHeight="1">
      <c r="B121" s="41">
        <f>E72</f>
        <v>0</v>
      </c>
      <c r="C121" s="53"/>
      <c r="D121" s="65" t="s">
        <v>165</v>
      </c>
      <c r="E121" s="65" t="s">
        <v>165</v>
      </c>
      <c r="F121" s="65" t="s">
        <v>165</v>
      </c>
      <c r="G121" s="65" t="s">
        <v>165</v>
      </c>
      <c r="H121" s="65" t="s">
        <v>165</v>
      </c>
      <c r="I121" s="65" t="s">
        <v>165</v>
      </c>
      <c r="J121" s="84" t="s">
        <v>165</v>
      </c>
      <c r="K121" s="54"/>
    </row>
    <row r="122" spans="2:11" ht="20.25" customHeight="1" thickBot="1"/>
    <row r="123" spans="2:11" ht="17.25" thickTop="1">
      <c r="B123" s="25" t="s">
        <v>51</v>
      </c>
      <c r="C123" s="25"/>
      <c r="D123" s="25"/>
      <c r="E123" s="25"/>
      <c r="F123" s="168" t="s">
        <v>76</v>
      </c>
      <c r="G123" s="42"/>
      <c r="H123" s="25"/>
      <c r="I123" s="25"/>
    </row>
    <row r="124" spans="2:11">
      <c r="B124" s="26" t="s">
        <v>33</v>
      </c>
      <c r="C124" s="26" t="s">
        <v>52</v>
      </c>
      <c r="D124" s="26"/>
      <c r="E124" s="26"/>
      <c r="F124" s="90" t="s">
        <v>77</v>
      </c>
      <c r="G124" s="43"/>
      <c r="H124" s="45" t="s">
        <v>80</v>
      </c>
      <c r="I124" s="45"/>
    </row>
    <row r="125" spans="2:11">
      <c r="B125" s="26" t="s">
        <v>34</v>
      </c>
      <c r="C125" s="26" t="s">
        <v>53</v>
      </c>
      <c r="D125" s="26"/>
      <c r="E125" s="26"/>
      <c r="F125" s="90" t="s">
        <v>78</v>
      </c>
      <c r="G125" s="43"/>
      <c r="H125" s="45" t="s">
        <v>81</v>
      </c>
      <c r="I125" s="45"/>
    </row>
    <row r="126" spans="2:11">
      <c r="B126" s="26" t="s">
        <v>4</v>
      </c>
      <c r="C126" s="26" t="s">
        <v>54</v>
      </c>
      <c r="D126" s="26"/>
      <c r="E126" s="26"/>
      <c r="F126" s="90" t="s">
        <v>79</v>
      </c>
      <c r="G126" s="43"/>
      <c r="H126" s="45" t="s">
        <v>82</v>
      </c>
      <c r="I126" s="45"/>
    </row>
    <row r="127" spans="2:11">
      <c r="B127" s="26" t="s">
        <v>5</v>
      </c>
      <c r="C127" s="26" t="s">
        <v>55</v>
      </c>
      <c r="D127" s="26"/>
      <c r="E127" s="26"/>
      <c r="F127" s="90" t="s">
        <v>86</v>
      </c>
      <c r="G127" s="43"/>
      <c r="H127" s="45" t="s">
        <v>83</v>
      </c>
      <c r="I127" s="45"/>
    </row>
    <row r="128" spans="2:11">
      <c r="B128" s="26" t="s">
        <v>56</v>
      </c>
      <c r="C128" s="26" t="s">
        <v>57</v>
      </c>
      <c r="D128" s="26"/>
      <c r="E128" s="26"/>
      <c r="F128" s="90" t="s">
        <v>87</v>
      </c>
      <c r="G128" s="43"/>
      <c r="H128" s="45" t="s">
        <v>84</v>
      </c>
      <c r="I128" s="45"/>
    </row>
    <row r="129" spans="2:9" ht="17.25" thickBot="1">
      <c r="B129" s="27" t="s">
        <v>58</v>
      </c>
      <c r="C129" s="27" t="s">
        <v>59</v>
      </c>
      <c r="D129" s="27"/>
      <c r="E129" s="27"/>
      <c r="F129" s="91" t="s">
        <v>88</v>
      </c>
      <c r="G129" s="44"/>
      <c r="H129" s="46" t="s">
        <v>85</v>
      </c>
      <c r="I129" s="46"/>
    </row>
    <row r="130" spans="2:9" ht="17.25" thickTop="1"/>
    <row r="131" spans="2:9" ht="6.75" customHeight="1"/>
  </sheetData>
  <mergeCells count="3">
    <mergeCell ref="O9:P9"/>
    <mergeCell ref="C4:D4"/>
    <mergeCell ref="C5:D5"/>
  </mergeCells>
  <phoneticPr fontId="2" type="noConversion"/>
  <conditionalFormatting sqref="B83:K85 B91:K117">
    <cfRule type="expression" dxfId="48" priority="10">
      <formula>$B83&lt;&gt;$B84</formula>
    </cfRule>
  </conditionalFormatting>
  <conditionalFormatting sqref="B86:K88">
    <cfRule type="expression" dxfId="47" priority="78">
      <formula>$B86&lt;&gt;$B91</formula>
    </cfRule>
  </conditionalFormatting>
  <conditionalFormatting sqref="B89:K90">
    <cfRule type="expression" dxfId="46" priority="77">
      <formula>$B89&lt;&gt;$B92</formula>
    </cfRule>
  </conditionalFormatting>
  <conditionalFormatting sqref="C73:K73">
    <cfRule type="containsText" dxfId="45" priority="11" operator="containsText" text="F">
      <formula>NOT(ISERROR(SEARCH("F",C73)))</formula>
    </cfRule>
    <cfRule type="containsText" dxfId="44" priority="12" operator="containsText" text="D">
      <formula>NOT(ISERROR(SEARCH("D",C73)))</formula>
    </cfRule>
    <cfRule type="containsText" dxfId="43" priority="13" operator="containsText" text="S">
      <formula>NOT(ISERROR(SEARCH("S",C73)))</formula>
    </cfRule>
    <cfRule type="containsText" dxfId="42" priority="14" operator="containsText" text="A">
      <formula>NOT(ISERROR(SEARCH("A",C73)))</formula>
    </cfRule>
  </conditionalFormatting>
  <conditionalFormatting sqref="D60:K60 D62:K63 D64:D69 D70:K71 D80:K80 D118:K118 K119:K121">
    <cfRule type="containsText" dxfId="41" priority="69" operator="containsText" text="악화">
      <formula>NOT(ISERROR(SEARCH("악화",D60)))</formula>
    </cfRule>
  </conditionalFormatting>
  <conditionalFormatting sqref="D60:K60 D62:K63 D70:K71 D80:K80 D118:K118 K119:K121 D64:D69">
    <cfRule type="containsText" dxfId="40" priority="68" operator="containsText" text="개선">
      <formula>NOT(ISERROR(SEARCH("개선",D60)))</formula>
    </cfRule>
  </conditionalFormatting>
  <conditionalFormatting sqref="G4:G5">
    <cfRule type="containsText" dxfId="39" priority="19" operator="containsText" text="S">
      <formula>NOT(ISERROR(SEARCH("S",G4)))</formula>
    </cfRule>
    <cfRule type="containsText" dxfId="38" priority="20" operator="containsText" text="A">
      <formula>NOT(ISERROR(SEARCH("A",G4)))</formula>
    </cfRule>
  </conditionalFormatting>
  <conditionalFormatting sqref="G5">
    <cfRule type="containsText" dxfId="37" priority="15" operator="containsText" text="F">
      <formula>NOT(ISERROR(SEARCH("F",G5)))</formula>
    </cfRule>
    <cfRule type="containsText" dxfId="36" priority="16" operator="containsText" text="D">
      <formula>NOT(ISERROR(SEARCH("D",G5)))</formula>
    </cfRule>
  </conditionalFormatting>
  <conditionalFormatting sqref="J25 K74:K1048576">
    <cfRule type="containsText" dxfId="35" priority="5" operator="containsText" text="D">
      <formula>NOT(ISERROR(SEARCH("D",J25)))</formula>
    </cfRule>
    <cfRule type="containsText" dxfId="34" priority="6" operator="containsText" text="F">
      <formula>NOT(ISERROR(SEARCH("F",J25)))</formula>
    </cfRule>
    <cfRule type="containsText" dxfId="33" priority="7" operator="containsText" text="S">
      <formula>NOT(ISERROR(SEARCH("S",J25)))</formula>
    </cfRule>
    <cfRule type="containsText" dxfId="32" priority="8" operator="containsText" text="A">
      <formula>NOT(ISERROR(SEARCH("A",J25)))</formula>
    </cfRule>
  </conditionalFormatting>
  <conditionalFormatting sqref="K1:K24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conditionalFormatting sqref="K27:K31 K33:K72">
    <cfRule type="containsText" dxfId="27" priority="21" operator="containsText" text="D">
      <formula>NOT(ISERROR(SEARCH("D",K27)))</formula>
    </cfRule>
    <cfRule type="containsText" dxfId="26" priority="22" operator="containsText" text="F">
      <formula>NOT(ISERROR(SEARCH("F",K27)))</formula>
    </cfRule>
    <cfRule type="containsText" dxfId="25" priority="23" operator="containsText" text="S">
      <formula>NOT(ISERROR(SEARCH("S",K27)))</formula>
    </cfRule>
    <cfRule type="containsText" dxfId="24" priority="24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7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D119:J121</xm:sqref>
        </x14:conditionalFormatting>
        <x14:conditionalFormatting xmlns:xm="http://schemas.microsoft.com/office/excel/2006/main">
          <x14:cfRule type="iconSet" priority="9" id="{0928F462-F03C-4211-8EAC-828D0F66B8D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40" t="s">
        <v>150</v>
      </c>
      <c r="B3" s="40"/>
      <c r="C3" s="19"/>
      <c r="D3" s="19"/>
      <c r="E3" s="102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4" t="s">
        <v>38</v>
      </c>
      <c r="B4" s="134" t="s">
        <v>138</v>
      </c>
      <c r="C4" s="134" t="s">
        <v>1</v>
      </c>
      <c r="D4" s="134" t="s">
        <v>10</v>
      </c>
      <c r="E4" s="135" t="s">
        <v>137</v>
      </c>
      <c r="F4" s="122" t="s">
        <v>45</v>
      </c>
      <c r="G4" s="145" t="s">
        <v>140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221" t="s">
        <v>6</v>
      </c>
      <c r="O4" s="221" t="s">
        <v>7</v>
      </c>
      <c r="P4" s="221" t="s">
        <v>26</v>
      </c>
      <c r="Q4" s="221" t="s">
        <v>14</v>
      </c>
      <c r="R4" s="221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89</v>
      </c>
      <c r="AZ4" s="96" t="s">
        <v>65</v>
      </c>
      <c r="BA4" s="96" t="s">
        <v>122</v>
      </c>
      <c r="BB4" t="s">
        <v>130</v>
      </c>
      <c r="BC4" t="s">
        <v>131</v>
      </c>
      <c r="BD4" t="s">
        <v>112</v>
      </c>
      <c r="BE4" t="s">
        <v>132</v>
      </c>
      <c r="BF4" t="s">
        <v>133</v>
      </c>
      <c r="BG4" t="s">
        <v>89</v>
      </c>
      <c r="BH4" t="s">
        <v>132</v>
      </c>
      <c r="BI4" t="s">
        <v>133</v>
      </c>
      <c r="BJ4" t="s">
        <v>89</v>
      </c>
      <c r="BL4" t="s">
        <v>134</v>
      </c>
      <c r="BM4" t="s">
        <v>135</v>
      </c>
      <c r="BN4" t="s">
        <v>136</v>
      </c>
    </row>
    <row r="5" spans="1:66">
      <c r="A5" s="139" t="str">
        <f>W5</f>
        <v>미추홀교통</v>
      </c>
      <c r="B5" s="139" t="str">
        <f>V5</f>
        <v>12</v>
      </c>
      <c r="C5" s="140" t="str">
        <f>Y5</f>
        <v>70바2601</v>
      </c>
      <c r="D5" s="128" t="str">
        <f>Z5</f>
        <v>대형</v>
      </c>
      <c r="E5" s="124" t="str">
        <f>AZ5</f>
        <v>D</v>
      </c>
      <c r="F5" s="147">
        <f>G5/H5</f>
        <v>0.84809523809523801</v>
      </c>
      <c r="G5" s="148">
        <f>AE5</f>
        <v>1.7809999999999999</v>
      </c>
      <c r="H5" s="149">
        <f>AF5</f>
        <v>2.1</v>
      </c>
      <c r="I5" s="150">
        <f>AC5</f>
        <v>1036.3340000000001</v>
      </c>
      <c r="J5" s="151">
        <f>AI5/AH5</f>
        <v>2.0259070916244026E-2</v>
      </c>
      <c r="K5" s="151">
        <f>AJ5/AH5</f>
        <v>0.40126830467922858</v>
      </c>
      <c r="L5" s="151">
        <f>AK5/AC5</f>
        <v>0.21132183253661463</v>
      </c>
      <c r="M5" s="152">
        <f>AG5</f>
        <v>13.349</v>
      </c>
      <c r="N5" s="153">
        <f>IF(AW5=0,AT5,"속도계이상")</f>
        <v>0</v>
      </c>
      <c r="O5" s="153">
        <f>IF(AW5=0,AU5,"속도계이상")</f>
        <v>21.904</v>
      </c>
      <c r="P5" s="154">
        <f>AQ5/60</f>
        <v>0</v>
      </c>
      <c r="Q5" s="155">
        <f>AN5</f>
        <v>76</v>
      </c>
      <c r="R5" s="156">
        <f>AC5/(AH5-AI5-AJ5)</f>
        <v>26.252729365912639</v>
      </c>
      <c r="S5" s="141">
        <f>IF(AW5=0,AL5,"속도계이상")</f>
        <v>0</v>
      </c>
      <c r="T5" s="141">
        <f>IF(AW5=0,AM5,"속도계이상")</f>
        <v>227</v>
      </c>
      <c r="U5" t="s">
        <v>115</v>
      </c>
      <c r="V5" s="5" t="s">
        <v>116</v>
      </c>
      <c r="W5" t="s">
        <v>115</v>
      </c>
      <c r="X5" s="5" t="s">
        <v>116</v>
      </c>
      <c r="Y5" t="s">
        <v>168</v>
      </c>
      <c r="Z5" t="s">
        <v>164</v>
      </c>
      <c r="AA5" t="s">
        <v>48</v>
      </c>
      <c r="AB5">
        <v>511</v>
      </c>
      <c r="AC5" s="1">
        <v>1036.3340000000001</v>
      </c>
      <c r="AD5" s="1">
        <v>582.03</v>
      </c>
      <c r="AE5" s="28">
        <v>1.7809999999999999</v>
      </c>
      <c r="AF5">
        <v>2.1</v>
      </c>
      <c r="AG5">
        <v>13.349</v>
      </c>
      <c r="AH5">
        <v>68.240543000000002</v>
      </c>
      <c r="AI5">
        <v>1.38249</v>
      </c>
      <c r="AJ5">
        <v>27.382767000000001</v>
      </c>
      <c r="AK5">
        <v>219</v>
      </c>
      <c r="AL5">
        <v>0</v>
      </c>
      <c r="AM5">
        <v>227</v>
      </c>
      <c r="AN5">
        <v>76</v>
      </c>
      <c r="AO5">
        <v>15.186484999999999</v>
      </c>
      <c r="AP5">
        <v>960.2</v>
      </c>
      <c r="AQ5">
        <v>0</v>
      </c>
      <c r="AR5">
        <v>34</v>
      </c>
      <c r="AS5">
        <v>9874</v>
      </c>
      <c r="AT5">
        <v>0</v>
      </c>
      <c r="AU5">
        <v>21.904</v>
      </c>
      <c r="AV5">
        <v>9120</v>
      </c>
      <c r="AW5">
        <v>0</v>
      </c>
      <c r="AX5" s="29">
        <v>0.46</v>
      </c>
      <c r="AY5">
        <v>0.84809523809523801</v>
      </c>
      <c r="AZ5" t="s">
        <v>67</v>
      </c>
      <c r="BA5" t="s">
        <v>167</v>
      </c>
      <c r="BB5">
        <v>1</v>
      </c>
      <c r="BC5" t="s">
        <v>244</v>
      </c>
      <c r="BD5">
        <v>2</v>
      </c>
      <c r="BE5">
        <v>52657.563999999998</v>
      </c>
      <c r="BF5">
        <v>1.9680629358395693E-2</v>
      </c>
      <c r="BG5">
        <v>1.6691048041572728E-2</v>
      </c>
      <c r="BH5">
        <v>99160.548999999999</v>
      </c>
      <c r="BI5">
        <v>1.0451071625269037E-2</v>
      </c>
      <c r="BJ5">
        <v>8.8635040783829298E-3</v>
      </c>
      <c r="BK5">
        <v>1</v>
      </c>
      <c r="BL5" t="s">
        <v>69</v>
      </c>
      <c r="BM5">
        <v>-1</v>
      </c>
      <c r="BN5" t="s">
        <v>245</v>
      </c>
    </row>
    <row r="6" spans="1:66">
      <c r="A6" s="136" t="str">
        <f t="shared" ref="A6:A7" si="0">W6</f>
        <v>미추홀교통</v>
      </c>
      <c r="B6" s="136" t="str">
        <f t="shared" ref="B6:B7" si="1">V6</f>
        <v>12</v>
      </c>
      <c r="C6" s="137" t="str">
        <f t="shared" ref="C6:C7" si="2">Y6</f>
        <v>70바2606</v>
      </c>
      <c r="D6" s="112" t="str">
        <f t="shared" ref="D6:D7" si="3">Z6</f>
        <v>대형</v>
      </c>
      <c r="E6" s="108" t="str">
        <f>AZ6</f>
        <v>C</v>
      </c>
      <c r="F6" s="157">
        <f>G6/H6</f>
        <v>0.85285714285714276</v>
      </c>
      <c r="G6" s="158">
        <f>AE6</f>
        <v>1.7909999999999999</v>
      </c>
      <c r="H6" s="159">
        <f>AF6</f>
        <v>2.1</v>
      </c>
      <c r="I6" s="160">
        <f t="shared" ref="I6:I7" si="4">AC6</f>
        <v>2774.741</v>
      </c>
      <c r="J6" s="161">
        <f t="shared" ref="J6:J7" si="5">AI6/AH6</f>
        <v>2.0386608334968293E-2</v>
      </c>
      <c r="K6" s="161">
        <f t="shared" ref="K6:K7" si="6">AJ6/AH6</f>
        <v>0.36298703153825201</v>
      </c>
      <c r="L6" s="161">
        <f t="shared" ref="L6:L7" si="7">AK6/AC6</f>
        <v>0.18163857455524679</v>
      </c>
      <c r="M6" s="162">
        <f t="shared" ref="M6:M7" si="8">AG6</f>
        <v>13.957000000000001</v>
      </c>
      <c r="N6" s="163">
        <f t="shared" ref="N6:N7" si="9">IF(AW6=0,AT6,"속도계이상")</f>
        <v>1.8380000000000001</v>
      </c>
      <c r="O6" s="163">
        <f t="shared" ref="O6:O7" si="10">IF(AW6=0,AU6,"속도계이상")</f>
        <v>29.012</v>
      </c>
      <c r="P6" s="164">
        <f t="shared" ref="P6:P7" si="11">AQ6/60</f>
        <v>0</v>
      </c>
      <c r="Q6" s="165">
        <f t="shared" ref="Q6:Q7" si="12">AN6</f>
        <v>75</v>
      </c>
      <c r="R6" s="166">
        <f t="shared" ref="R6:R7" si="13">AC6/(AH6-AI6-AJ6)</f>
        <v>26.62727637081737</v>
      </c>
      <c r="S6" s="138">
        <f t="shared" ref="S6:S7" si="14">IF(AW6=0,AL6,"속도계이상")</f>
        <v>51</v>
      </c>
      <c r="T6" s="138">
        <f t="shared" ref="T6:T7" si="15">IF(AW6=0,AM6,"속도계이상")</f>
        <v>805</v>
      </c>
      <c r="U6" t="s">
        <v>115</v>
      </c>
      <c r="V6" s="5" t="s">
        <v>116</v>
      </c>
      <c r="W6" t="s">
        <v>115</v>
      </c>
      <c r="X6" s="5" t="s">
        <v>116</v>
      </c>
      <c r="Y6" t="s">
        <v>299</v>
      </c>
      <c r="Z6" t="s">
        <v>164</v>
      </c>
      <c r="AA6" t="s">
        <v>48</v>
      </c>
      <c r="AB6">
        <v>511</v>
      </c>
      <c r="AC6" s="1">
        <v>2774.741</v>
      </c>
      <c r="AD6" s="1">
        <v>1548.92</v>
      </c>
      <c r="AE6" s="28">
        <v>1.7909999999999999</v>
      </c>
      <c r="AF6">
        <v>2.1</v>
      </c>
      <c r="AG6">
        <v>13.957000000000001</v>
      </c>
      <c r="AH6">
        <v>168.99490800000001</v>
      </c>
      <c r="AI6">
        <v>3.445233</v>
      </c>
      <c r="AJ6">
        <v>61.342959999999998</v>
      </c>
      <c r="AK6">
        <v>504</v>
      </c>
      <c r="AL6">
        <v>51</v>
      </c>
      <c r="AM6">
        <v>805</v>
      </c>
      <c r="AN6">
        <v>75</v>
      </c>
      <c r="AO6">
        <v>16.419080000000001</v>
      </c>
      <c r="AP6">
        <v>1322.7</v>
      </c>
      <c r="AQ6">
        <v>0</v>
      </c>
      <c r="AR6">
        <v>19</v>
      </c>
      <c r="AS6">
        <v>5017</v>
      </c>
      <c r="AT6">
        <v>1.8380000000000001</v>
      </c>
      <c r="AU6">
        <v>29.012</v>
      </c>
      <c r="AV6">
        <v>21251</v>
      </c>
      <c r="AW6">
        <v>0</v>
      </c>
      <c r="AX6" s="29">
        <v>0.47</v>
      </c>
      <c r="AY6">
        <v>0.85285714285714276</v>
      </c>
      <c r="AZ6" t="s">
        <v>69</v>
      </c>
      <c r="BA6" t="s">
        <v>167</v>
      </c>
      <c r="BB6">
        <v>6</v>
      </c>
      <c r="BC6" t="s">
        <v>272</v>
      </c>
      <c r="BD6">
        <v>9</v>
      </c>
      <c r="BE6">
        <v>52657.563999999998</v>
      </c>
      <c r="BF6">
        <v>5.2694063097943535E-2</v>
      </c>
      <c r="BG6">
        <v>4.4940508099246122E-2</v>
      </c>
      <c r="BH6">
        <v>99160.548999999999</v>
      </c>
      <c r="BI6">
        <v>2.7982307762333989E-2</v>
      </c>
      <c r="BJ6">
        <v>2.3864911048733412E-2</v>
      </c>
      <c r="BK6">
        <v>2</v>
      </c>
      <c r="BL6" t="s">
        <v>69</v>
      </c>
      <c r="BM6">
        <v>0</v>
      </c>
      <c r="BN6" t="s">
        <v>243</v>
      </c>
    </row>
    <row r="7" spans="1:66">
      <c r="A7" s="139" t="str">
        <f t="shared" si="0"/>
        <v>미추홀교통</v>
      </c>
      <c r="B7" s="139" t="str">
        <f t="shared" si="1"/>
        <v>12</v>
      </c>
      <c r="C7" s="140" t="str">
        <f t="shared" si="2"/>
        <v>70바2617</v>
      </c>
      <c r="D7" s="128" t="str">
        <f t="shared" si="3"/>
        <v>대형</v>
      </c>
      <c r="E7" s="124" t="str">
        <f t="shared" ref="E7:E15" si="16">AZ7</f>
        <v>C</v>
      </c>
      <c r="F7" s="147">
        <f t="shared" ref="F7:F15" si="17">G7/H7</f>
        <v>0.87</v>
      </c>
      <c r="G7" s="148">
        <f t="shared" ref="G7:G15" si="18">AE7</f>
        <v>1.827</v>
      </c>
      <c r="H7" s="149">
        <f t="shared" ref="H7:H15" si="19">AF7</f>
        <v>2.1</v>
      </c>
      <c r="I7" s="150">
        <f t="shared" si="4"/>
        <v>4294.1589999999997</v>
      </c>
      <c r="J7" s="151">
        <f t="shared" si="5"/>
        <v>2.2784102122781837E-2</v>
      </c>
      <c r="K7" s="151">
        <f t="shared" si="6"/>
        <v>0.37084512543207332</v>
      </c>
      <c r="L7" s="151">
        <f t="shared" si="7"/>
        <v>0.23613471229174329</v>
      </c>
      <c r="M7" s="152">
        <f t="shared" si="8"/>
        <v>11.223000000000001</v>
      </c>
      <c r="N7" s="153">
        <f t="shared" si="9"/>
        <v>0.27900000000000003</v>
      </c>
      <c r="O7" s="153">
        <f t="shared" si="10"/>
        <v>45.969000000000001</v>
      </c>
      <c r="P7" s="154">
        <f t="shared" si="11"/>
        <v>0</v>
      </c>
      <c r="Q7" s="155">
        <f t="shared" si="12"/>
        <v>84</v>
      </c>
      <c r="R7" s="156">
        <f t="shared" si="13"/>
        <v>25.806104724266568</v>
      </c>
      <c r="S7" s="141">
        <f t="shared" si="14"/>
        <v>12</v>
      </c>
      <c r="T7" s="141">
        <f t="shared" si="15"/>
        <v>1974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169</v>
      </c>
      <c r="Z7" s="4" t="s">
        <v>164</v>
      </c>
      <c r="AA7" s="4" t="s">
        <v>48</v>
      </c>
      <c r="AB7" s="4">
        <v>511</v>
      </c>
      <c r="AC7" s="4">
        <v>4294.1589999999997</v>
      </c>
      <c r="AD7" s="4">
        <v>2350.5189999999998</v>
      </c>
      <c r="AE7" s="4">
        <v>1.827</v>
      </c>
      <c r="AF7" s="4">
        <v>2.1</v>
      </c>
      <c r="AG7" s="4">
        <v>11.223000000000001</v>
      </c>
      <c r="AH7" s="4">
        <v>274.42104</v>
      </c>
      <c r="AI7" s="4">
        <v>6.2524369999999996</v>
      </c>
      <c r="AJ7" s="4">
        <v>101.76770500000001</v>
      </c>
      <c r="AK7" s="4">
        <v>1014</v>
      </c>
      <c r="AL7" s="4">
        <v>12</v>
      </c>
      <c r="AM7" s="4">
        <v>1974</v>
      </c>
      <c r="AN7" s="4">
        <v>84</v>
      </c>
      <c r="AO7" s="4">
        <v>15.648066999999999</v>
      </c>
      <c r="AP7" s="4">
        <v>2463.8000000000002</v>
      </c>
      <c r="AQ7" s="4">
        <v>0</v>
      </c>
      <c r="AR7" s="4">
        <v>67</v>
      </c>
      <c r="AS7" s="4">
        <v>12744</v>
      </c>
      <c r="AT7" s="4">
        <v>0.27900000000000003</v>
      </c>
      <c r="AU7" s="4">
        <v>45.969000000000001</v>
      </c>
      <c r="AV7" s="4">
        <v>37385</v>
      </c>
      <c r="AW7" s="4">
        <v>0</v>
      </c>
      <c r="AX7" s="30">
        <v>0.43</v>
      </c>
      <c r="AY7">
        <v>0.87</v>
      </c>
      <c r="AZ7" t="s">
        <v>69</v>
      </c>
      <c r="BA7" t="s">
        <v>167</v>
      </c>
      <c r="BB7">
        <v>3</v>
      </c>
      <c r="BC7" t="s">
        <v>256</v>
      </c>
      <c r="BD7">
        <v>10</v>
      </c>
      <c r="BE7">
        <v>52657.563999999998</v>
      </c>
      <c r="BF7">
        <v>8.1548759072865573E-2</v>
      </c>
      <c r="BG7">
        <v>7.0947420393393051E-2</v>
      </c>
      <c r="BH7">
        <v>99160.548999999999</v>
      </c>
      <c r="BI7">
        <v>4.3305115222788848E-2</v>
      </c>
      <c r="BJ7">
        <v>3.7675450243826299E-2</v>
      </c>
      <c r="BK7">
        <v>1</v>
      </c>
      <c r="BL7" t="s">
        <v>69</v>
      </c>
      <c r="BM7">
        <v>0</v>
      </c>
      <c r="BN7" t="s">
        <v>243</v>
      </c>
    </row>
    <row r="8" spans="1:66">
      <c r="A8" s="136" t="str">
        <f t="shared" ref="A8:A15" si="20">W8</f>
        <v>미추홀교통</v>
      </c>
      <c r="B8" s="136" t="str">
        <f t="shared" ref="B8:B15" si="21">V8</f>
        <v>12</v>
      </c>
      <c r="C8" s="137" t="str">
        <f t="shared" ref="C8:C15" si="22">Y8</f>
        <v>70바2619</v>
      </c>
      <c r="D8" s="112" t="str">
        <f t="shared" ref="D8:D15" si="23">Z8</f>
        <v>대형</v>
      </c>
      <c r="E8" s="108" t="str">
        <f t="shared" si="16"/>
        <v>B</v>
      </c>
      <c r="F8" s="157">
        <f t="shared" si="17"/>
        <v>0.91523809523809518</v>
      </c>
      <c r="G8" s="158">
        <f t="shared" si="18"/>
        <v>1.9219999999999999</v>
      </c>
      <c r="H8" s="159">
        <f t="shared" si="19"/>
        <v>2.1</v>
      </c>
      <c r="I8" s="160">
        <f t="shared" ref="I8:I15" si="24">AC8</f>
        <v>4385.5159999999996</v>
      </c>
      <c r="J8" s="161">
        <f t="shared" ref="J8:J15" si="25">AI8/AH8</f>
        <v>2.7433795403995157E-2</v>
      </c>
      <c r="K8" s="161">
        <f t="shared" ref="K8:K15" si="26">AJ8/AH8</f>
        <v>0.37172191081323175</v>
      </c>
      <c r="L8" s="161">
        <f t="shared" ref="L8:L15" si="27">AK8/AC8</f>
        <v>0.1092231792108386</v>
      </c>
      <c r="M8" s="162">
        <f t="shared" ref="M8:M15" si="28">AG8</f>
        <v>9.6950000000000003</v>
      </c>
      <c r="N8" s="163">
        <f t="shared" ref="N8:N15" si="29">IF(AW8=0,AT8,"속도계이상")</f>
        <v>0.47899999999999998</v>
      </c>
      <c r="O8" s="163">
        <f t="shared" ref="O8:O15" si="30">IF(AW8=0,AU8,"속도계이상")</f>
        <v>19.815000000000001</v>
      </c>
      <c r="P8" s="164">
        <f t="shared" ref="P8:P15" si="31">AQ8/60</f>
        <v>0</v>
      </c>
      <c r="Q8" s="165">
        <f t="shared" ref="Q8:Q15" si="32">AN8</f>
        <v>71</v>
      </c>
      <c r="R8" s="166">
        <f t="shared" ref="R8:R15" si="33">AC8/(AH8-AI8-AJ8)</f>
        <v>24.866636668424679</v>
      </c>
      <c r="S8" s="138">
        <f t="shared" ref="S8:S15" si="34">IF(AW8=0,AL8,"속도계이상")</f>
        <v>21</v>
      </c>
      <c r="T8" s="138">
        <f t="shared" ref="T8:T15" si="35">IF(AW8=0,AM8,"속도계이상")</f>
        <v>869</v>
      </c>
      <c r="U8" t="s">
        <v>115</v>
      </c>
      <c r="V8" s="5" t="s">
        <v>116</v>
      </c>
      <c r="W8" t="s">
        <v>115</v>
      </c>
      <c r="X8" s="5" t="s">
        <v>116</v>
      </c>
      <c r="Y8" t="s">
        <v>170</v>
      </c>
      <c r="Z8" t="s">
        <v>164</v>
      </c>
      <c r="AA8" t="s">
        <v>48</v>
      </c>
      <c r="AB8">
        <v>511</v>
      </c>
      <c r="AC8" s="1">
        <v>4385.5159999999996</v>
      </c>
      <c r="AD8" s="1">
        <v>2282.136</v>
      </c>
      <c r="AE8" s="28">
        <v>1.9219999999999999</v>
      </c>
      <c r="AF8">
        <v>2.1</v>
      </c>
      <c r="AG8">
        <v>9.6950000000000003</v>
      </c>
      <c r="AH8">
        <v>293.52271100000002</v>
      </c>
      <c r="AI8">
        <v>8.0524419999999992</v>
      </c>
      <c r="AJ8">
        <v>109.108823</v>
      </c>
      <c r="AK8">
        <v>479</v>
      </c>
      <c r="AL8">
        <v>21</v>
      </c>
      <c r="AM8">
        <v>869</v>
      </c>
      <c r="AN8">
        <v>71</v>
      </c>
      <c r="AO8">
        <v>14.940975999999999</v>
      </c>
      <c r="AP8">
        <v>2369.1999999999998</v>
      </c>
      <c r="AQ8">
        <v>0</v>
      </c>
      <c r="AR8">
        <v>73</v>
      </c>
      <c r="AS8">
        <v>20324</v>
      </c>
      <c r="AT8">
        <v>0.47899999999999998</v>
      </c>
      <c r="AU8">
        <v>19.815000000000001</v>
      </c>
      <c r="AV8">
        <v>19163</v>
      </c>
      <c r="AW8">
        <v>0</v>
      </c>
      <c r="AX8" s="29">
        <v>0.43</v>
      </c>
      <c r="AY8">
        <v>0.91523809523809518</v>
      </c>
      <c r="AZ8" t="s">
        <v>68</v>
      </c>
      <c r="BA8" t="s">
        <v>167</v>
      </c>
      <c r="BB8">
        <v>3</v>
      </c>
      <c r="BC8" t="s">
        <v>231</v>
      </c>
      <c r="BD8">
        <v>4</v>
      </c>
      <c r="BE8">
        <v>52657.563999999998</v>
      </c>
      <c r="BF8">
        <v>8.3283685511923791E-2</v>
      </c>
      <c r="BG8">
        <v>7.6224401692341681E-2</v>
      </c>
      <c r="BH8">
        <v>99160.548999999999</v>
      </c>
      <c r="BI8">
        <v>4.4226419117546434E-2</v>
      </c>
      <c r="BJ8">
        <v>4.0477703592344878E-2</v>
      </c>
      <c r="BK8">
        <v>2</v>
      </c>
      <c r="BL8" t="s">
        <v>68</v>
      </c>
      <c r="BM8">
        <v>0</v>
      </c>
      <c r="BN8" t="s">
        <v>243</v>
      </c>
    </row>
    <row r="9" spans="1:66">
      <c r="A9" s="139" t="str">
        <f t="shared" si="20"/>
        <v>미추홀교통</v>
      </c>
      <c r="B9" s="139" t="str">
        <f t="shared" si="21"/>
        <v>12</v>
      </c>
      <c r="C9" s="140" t="str">
        <f t="shared" si="22"/>
        <v>70바2651</v>
      </c>
      <c r="D9" s="128" t="str">
        <f t="shared" si="23"/>
        <v>대형</v>
      </c>
      <c r="E9" s="124" t="str">
        <f t="shared" si="16"/>
        <v>B</v>
      </c>
      <c r="F9" s="147">
        <f t="shared" si="17"/>
        <v>0.92285714285714282</v>
      </c>
      <c r="G9" s="148">
        <f t="shared" si="18"/>
        <v>1.9379999999999999</v>
      </c>
      <c r="H9" s="149">
        <f t="shared" si="19"/>
        <v>2.1</v>
      </c>
      <c r="I9" s="150">
        <f t="shared" si="24"/>
        <v>3833.998</v>
      </c>
      <c r="J9" s="151">
        <f t="shared" si="25"/>
        <v>2.6178633931813154E-2</v>
      </c>
      <c r="K9" s="151">
        <f t="shared" si="26"/>
        <v>0.34588785316036186</v>
      </c>
      <c r="L9" s="151">
        <f t="shared" si="27"/>
        <v>0.10015654676919497</v>
      </c>
      <c r="M9" s="152">
        <f t="shared" si="28"/>
        <v>10.664999999999999</v>
      </c>
      <c r="N9" s="153">
        <f t="shared" si="29"/>
        <v>5.1999999999999998E-2</v>
      </c>
      <c r="O9" s="153">
        <f t="shared" si="30"/>
        <v>17.370999999999999</v>
      </c>
      <c r="P9" s="154">
        <f t="shared" si="31"/>
        <v>2.6666666666666668E-2</v>
      </c>
      <c r="Q9" s="155">
        <f t="shared" si="32"/>
        <v>84</v>
      </c>
      <c r="R9" s="156">
        <f t="shared" si="33"/>
        <v>25.927230853918527</v>
      </c>
      <c r="S9" s="141">
        <f t="shared" si="34"/>
        <v>2</v>
      </c>
      <c r="T9" s="141">
        <f t="shared" si="35"/>
        <v>666</v>
      </c>
      <c r="U9" t="s">
        <v>115</v>
      </c>
      <c r="V9" s="5" t="s">
        <v>116</v>
      </c>
      <c r="W9" t="s">
        <v>115</v>
      </c>
      <c r="X9" s="5" t="s">
        <v>116</v>
      </c>
      <c r="Y9" t="s">
        <v>171</v>
      </c>
      <c r="Z9" t="s">
        <v>164</v>
      </c>
      <c r="AA9" t="s">
        <v>48</v>
      </c>
      <c r="AB9">
        <v>511</v>
      </c>
      <c r="AC9" s="1">
        <v>3833.998</v>
      </c>
      <c r="AD9" s="1">
        <v>1978.62</v>
      </c>
      <c r="AE9" s="28">
        <v>1.9379999999999999</v>
      </c>
      <c r="AF9">
        <v>2.1</v>
      </c>
      <c r="AG9">
        <v>10.664999999999999</v>
      </c>
      <c r="AH9">
        <v>235.495214</v>
      </c>
      <c r="AI9">
        <v>6.1649430000000001</v>
      </c>
      <c r="AJ9">
        <v>81.454933999999994</v>
      </c>
      <c r="AK9">
        <v>384</v>
      </c>
      <c r="AL9">
        <v>2</v>
      </c>
      <c r="AM9">
        <v>666</v>
      </c>
      <c r="AN9">
        <v>84</v>
      </c>
      <c r="AO9">
        <v>16.280577000000001</v>
      </c>
      <c r="AP9">
        <v>2800.7</v>
      </c>
      <c r="AQ9">
        <v>1.6</v>
      </c>
      <c r="AR9">
        <v>36</v>
      </c>
      <c r="AS9">
        <v>8642</v>
      </c>
      <c r="AT9">
        <v>5.1999999999999998E-2</v>
      </c>
      <c r="AU9">
        <v>17.370999999999999</v>
      </c>
      <c r="AV9">
        <v>28375</v>
      </c>
      <c r="AW9">
        <v>0</v>
      </c>
      <c r="AX9" s="29">
        <v>0.44</v>
      </c>
      <c r="AY9">
        <v>0.92285714285714282</v>
      </c>
      <c r="AZ9" t="s">
        <v>68</v>
      </c>
      <c r="BA9" t="s">
        <v>167</v>
      </c>
      <c r="BB9">
        <v>1</v>
      </c>
      <c r="BC9" t="s">
        <v>172</v>
      </c>
      <c r="BD9">
        <v>10</v>
      </c>
      <c r="BE9">
        <v>52657.563999999998</v>
      </c>
      <c r="BF9">
        <v>7.2810014530865885E-2</v>
      </c>
      <c r="BG9">
        <v>6.7193241981341939E-2</v>
      </c>
      <c r="BH9">
        <v>99160.548999999999</v>
      </c>
      <c r="BI9">
        <v>3.8664549951210943E-2</v>
      </c>
      <c r="BJ9">
        <v>3.568185609783181E-2</v>
      </c>
      <c r="BK9">
        <v>1</v>
      </c>
      <c r="BL9" t="s">
        <v>68</v>
      </c>
      <c r="BM9">
        <v>0</v>
      </c>
      <c r="BN9" t="s">
        <v>243</v>
      </c>
    </row>
    <row r="10" spans="1:66">
      <c r="A10" s="136" t="str">
        <f t="shared" si="20"/>
        <v>미추홀교통</v>
      </c>
      <c r="B10" s="136" t="str">
        <f t="shared" si="21"/>
        <v>12</v>
      </c>
      <c r="C10" s="137" t="str">
        <f t="shared" si="22"/>
        <v>70바2682</v>
      </c>
      <c r="D10" s="112" t="str">
        <f t="shared" si="23"/>
        <v>대형</v>
      </c>
      <c r="E10" s="108" t="str">
        <f t="shared" si="16"/>
        <v>C</v>
      </c>
      <c r="F10" s="157">
        <f t="shared" si="17"/>
        <v>0.85285714285714276</v>
      </c>
      <c r="G10" s="158">
        <f t="shared" si="18"/>
        <v>1.7909999999999999</v>
      </c>
      <c r="H10" s="159">
        <f t="shared" si="19"/>
        <v>2.1</v>
      </c>
      <c r="I10" s="160">
        <f t="shared" si="24"/>
        <v>3314.5650000000001</v>
      </c>
      <c r="J10" s="161">
        <f t="shared" si="25"/>
        <v>3.0256132473012124E-2</v>
      </c>
      <c r="K10" s="161">
        <f t="shared" si="26"/>
        <v>0.39584976510680786</v>
      </c>
      <c r="L10" s="161">
        <f t="shared" si="27"/>
        <v>0.17076147247074652</v>
      </c>
      <c r="M10" s="162">
        <f t="shared" si="28"/>
        <v>13.291</v>
      </c>
      <c r="N10" s="163">
        <f t="shared" si="29"/>
        <v>0.24099999999999999</v>
      </c>
      <c r="O10" s="163">
        <f t="shared" si="30"/>
        <v>40.034999999999997</v>
      </c>
      <c r="P10" s="164">
        <f t="shared" si="31"/>
        <v>0</v>
      </c>
      <c r="Q10" s="165">
        <f t="shared" si="32"/>
        <v>76</v>
      </c>
      <c r="R10" s="166">
        <f t="shared" si="33"/>
        <v>26.91642879517574</v>
      </c>
      <c r="S10" s="138">
        <f t="shared" si="34"/>
        <v>8</v>
      </c>
      <c r="T10" s="138">
        <f t="shared" si="35"/>
        <v>1327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300</v>
      </c>
      <c r="Z10" s="4" t="s">
        <v>164</v>
      </c>
      <c r="AA10" s="4" t="s">
        <v>48</v>
      </c>
      <c r="AB10" s="4">
        <v>511</v>
      </c>
      <c r="AC10" s="4">
        <v>3314.5650000000001</v>
      </c>
      <c r="AD10" s="4">
        <v>1850.7750000000001</v>
      </c>
      <c r="AE10" s="4">
        <v>1.7909999999999999</v>
      </c>
      <c r="AF10" s="4">
        <v>2.1</v>
      </c>
      <c r="AG10" s="4">
        <v>13.291</v>
      </c>
      <c r="AH10" s="4">
        <v>214.57411999999999</v>
      </c>
      <c r="AI10" s="4">
        <v>6.4921829999999998</v>
      </c>
      <c r="AJ10" s="4">
        <v>84.939115000000001</v>
      </c>
      <c r="AK10" s="4">
        <v>566</v>
      </c>
      <c r="AL10" s="4">
        <v>8</v>
      </c>
      <c r="AM10" s="4">
        <v>1327</v>
      </c>
      <c r="AN10" s="4">
        <v>76</v>
      </c>
      <c r="AO10" s="4">
        <v>15.447179</v>
      </c>
      <c r="AP10" s="4">
        <v>2747</v>
      </c>
      <c r="AQ10" s="4">
        <v>0</v>
      </c>
      <c r="AR10" s="4">
        <v>73</v>
      </c>
      <c r="AS10" s="4">
        <v>22485</v>
      </c>
      <c r="AT10" s="4">
        <v>0.24099999999999999</v>
      </c>
      <c r="AU10" s="4">
        <v>40.034999999999997</v>
      </c>
      <c r="AV10" s="4">
        <v>16520</v>
      </c>
      <c r="AW10" s="4">
        <v>0</v>
      </c>
      <c r="AX10" s="30">
        <v>0.45</v>
      </c>
      <c r="AY10">
        <v>0.85285714285714276</v>
      </c>
      <c r="AZ10" t="s">
        <v>69</v>
      </c>
      <c r="BA10" t="s">
        <v>167</v>
      </c>
      <c r="BB10">
        <v>6</v>
      </c>
      <c r="BC10" t="s">
        <v>272</v>
      </c>
      <c r="BD10">
        <v>10</v>
      </c>
      <c r="BE10">
        <v>52657.563999999998</v>
      </c>
      <c r="BF10">
        <v>6.2945657721652296E-2</v>
      </c>
      <c r="BG10">
        <v>5.3683653799752026E-2</v>
      </c>
      <c r="BH10">
        <v>99160.548999999999</v>
      </c>
      <c r="BI10">
        <v>3.3426246964405167E-2</v>
      </c>
      <c r="BJ10">
        <v>2.8507813482499832E-2</v>
      </c>
      <c r="BK10">
        <v>2</v>
      </c>
      <c r="BL10" t="s">
        <v>69</v>
      </c>
      <c r="BM10">
        <v>0</v>
      </c>
      <c r="BN10" t="s">
        <v>243</v>
      </c>
    </row>
    <row r="11" spans="1:66">
      <c r="A11" s="139" t="str">
        <f t="shared" si="20"/>
        <v>미추홀교통</v>
      </c>
      <c r="B11" s="139" t="str">
        <f t="shared" si="21"/>
        <v>12</v>
      </c>
      <c r="C11" s="140" t="str">
        <f t="shared" si="22"/>
        <v>70바2691</v>
      </c>
      <c r="D11" s="128" t="str">
        <f t="shared" si="23"/>
        <v>대형</v>
      </c>
      <c r="E11" s="124" t="str">
        <f t="shared" si="16"/>
        <v>C</v>
      </c>
      <c r="F11" s="147">
        <f t="shared" si="17"/>
        <v>0.86238095238095236</v>
      </c>
      <c r="G11" s="148">
        <f t="shared" si="18"/>
        <v>1.8109999999999999</v>
      </c>
      <c r="H11" s="149">
        <f t="shared" si="19"/>
        <v>2.1</v>
      </c>
      <c r="I11" s="150">
        <f t="shared" si="24"/>
        <v>836.03499999999997</v>
      </c>
      <c r="J11" s="151">
        <f t="shared" si="25"/>
        <v>1.4839041843821985E-2</v>
      </c>
      <c r="K11" s="151">
        <f t="shared" si="26"/>
        <v>0.40734804388419027</v>
      </c>
      <c r="L11" s="151">
        <f t="shared" si="27"/>
        <v>0.11961221719186398</v>
      </c>
      <c r="M11" s="152">
        <f t="shared" si="28"/>
        <v>11.679</v>
      </c>
      <c r="N11" s="153">
        <f t="shared" si="29"/>
        <v>0.35899999999999999</v>
      </c>
      <c r="O11" s="153">
        <f t="shared" si="30"/>
        <v>29.664000000000001</v>
      </c>
      <c r="P11" s="154">
        <f t="shared" si="31"/>
        <v>0.18666666666666665</v>
      </c>
      <c r="Q11" s="155">
        <f t="shared" si="32"/>
        <v>87</v>
      </c>
      <c r="R11" s="156">
        <f t="shared" si="33"/>
        <v>26.219403691600213</v>
      </c>
      <c r="S11" s="141">
        <f t="shared" si="34"/>
        <v>3</v>
      </c>
      <c r="T11" s="141">
        <f t="shared" si="35"/>
        <v>248</v>
      </c>
      <c r="U11" t="s">
        <v>115</v>
      </c>
      <c r="V11" s="5" t="s">
        <v>116</v>
      </c>
      <c r="W11" t="s">
        <v>115</v>
      </c>
      <c r="X11" s="5" t="s">
        <v>116</v>
      </c>
      <c r="Y11" t="s">
        <v>301</v>
      </c>
      <c r="Z11" t="s">
        <v>164</v>
      </c>
      <c r="AA11" t="s">
        <v>48</v>
      </c>
      <c r="AB11">
        <v>511</v>
      </c>
      <c r="AC11" s="1">
        <v>836.03499999999997</v>
      </c>
      <c r="AD11" s="1">
        <v>461.57400000000001</v>
      </c>
      <c r="AE11" s="28">
        <v>1.8109999999999999</v>
      </c>
      <c r="AF11">
        <v>2.1</v>
      </c>
      <c r="AG11">
        <v>11.679</v>
      </c>
      <c r="AH11">
        <v>55.184156000000002</v>
      </c>
      <c r="AI11">
        <v>0.81888000000000005</v>
      </c>
      <c r="AJ11">
        <v>22.479158000000002</v>
      </c>
      <c r="AK11">
        <v>100</v>
      </c>
      <c r="AL11">
        <v>3</v>
      </c>
      <c r="AM11">
        <v>248</v>
      </c>
      <c r="AN11">
        <v>87</v>
      </c>
      <c r="AO11">
        <v>15.14991</v>
      </c>
      <c r="AP11">
        <v>702.2</v>
      </c>
      <c r="AQ11">
        <v>11.2</v>
      </c>
      <c r="AR11">
        <v>28</v>
      </c>
      <c r="AS11">
        <v>5601</v>
      </c>
      <c r="AT11">
        <v>0.35899999999999999</v>
      </c>
      <c r="AU11">
        <v>29.664000000000001</v>
      </c>
      <c r="AV11">
        <v>7226</v>
      </c>
      <c r="AW11">
        <v>0</v>
      </c>
      <c r="AX11" s="29">
        <v>0.43</v>
      </c>
      <c r="AY11">
        <v>0.86238095238095236</v>
      </c>
      <c r="AZ11" t="s">
        <v>69</v>
      </c>
      <c r="BA11" t="s">
        <v>167</v>
      </c>
      <c r="BB11">
        <v>4</v>
      </c>
      <c r="BC11" t="s">
        <v>290</v>
      </c>
      <c r="BD11">
        <v>4</v>
      </c>
      <c r="BE11">
        <v>52657.563999999998</v>
      </c>
      <c r="BF11">
        <v>1.5876826356798428E-2</v>
      </c>
      <c r="BG11">
        <v>1.3691872634362834E-2</v>
      </c>
      <c r="BH11">
        <v>99160.548999999999</v>
      </c>
      <c r="BI11">
        <v>8.4311251645046853E-3</v>
      </c>
      <c r="BJ11">
        <v>7.2708417490085645E-3</v>
      </c>
      <c r="BK11">
        <v>1</v>
      </c>
      <c r="BL11" t="s">
        <v>69</v>
      </c>
      <c r="BM11">
        <v>0</v>
      </c>
      <c r="BN11" t="s">
        <v>243</v>
      </c>
    </row>
    <row r="12" spans="1:66" s="2" customFormat="1">
      <c r="A12" s="136" t="str">
        <f t="shared" si="20"/>
        <v>미추홀교통</v>
      </c>
      <c r="B12" s="136" t="str">
        <f t="shared" si="21"/>
        <v>12</v>
      </c>
      <c r="C12" s="137" t="str">
        <f t="shared" si="22"/>
        <v>70바2733</v>
      </c>
      <c r="D12" s="112" t="str">
        <f t="shared" si="23"/>
        <v>대형</v>
      </c>
      <c r="E12" s="108" t="str">
        <f t="shared" si="16"/>
        <v>C</v>
      </c>
      <c r="F12" s="157">
        <f t="shared" si="17"/>
        <v>0.87428571428571433</v>
      </c>
      <c r="G12" s="158">
        <f t="shared" si="18"/>
        <v>1.8360000000000001</v>
      </c>
      <c r="H12" s="159">
        <f t="shared" si="19"/>
        <v>2.1</v>
      </c>
      <c r="I12" s="160">
        <f t="shared" si="24"/>
        <v>653.40599999999995</v>
      </c>
      <c r="J12" s="161">
        <f t="shared" si="25"/>
        <v>2.3886338746917288E-2</v>
      </c>
      <c r="K12" s="161">
        <f t="shared" si="26"/>
        <v>0.38096983345522706</v>
      </c>
      <c r="L12" s="161">
        <f t="shared" si="27"/>
        <v>0.21120099907255216</v>
      </c>
      <c r="M12" s="162">
        <f t="shared" si="28"/>
        <v>10.334</v>
      </c>
      <c r="N12" s="163">
        <f t="shared" si="29"/>
        <v>1.071</v>
      </c>
      <c r="O12" s="163">
        <f t="shared" si="30"/>
        <v>21.273</v>
      </c>
      <c r="P12" s="164">
        <f t="shared" si="31"/>
        <v>0</v>
      </c>
      <c r="Q12" s="165">
        <f t="shared" si="32"/>
        <v>71</v>
      </c>
      <c r="R12" s="166">
        <f t="shared" si="33"/>
        <v>26.519585918367177</v>
      </c>
      <c r="S12" s="138">
        <f t="shared" si="34"/>
        <v>7</v>
      </c>
      <c r="T12" s="138">
        <f t="shared" si="35"/>
        <v>139</v>
      </c>
      <c r="U12" t="s">
        <v>115</v>
      </c>
      <c r="V12" s="5" t="s">
        <v>116</v>
      </c>
      <c r="W12" t="s">
        <v>115</v>
      </c>
      <c r="X12" s="5" t="s">
        <v>116</v>
      </c>
      <c r="Y12" t="s">
        <v>173</v>
      </c>
      <c r="Z12" t="s">
        <v>164</v>
      </c>
      <c r="AA12" t="s">
        <v>48</v>
      </c>
      <c r="AB12">
        <v>511</v>
      </c>
      <c r="AC12" s="1">
        <v>653.40599999999995</v>
      </c>
      <c r="AD12" s="1">
        <v>355.94799999999998</v>
      </c>
      <c r="AE12" s="28">
        <v>1.8360000000000001</v>
      </c>
      <c r="AF12">
        <v>2.1</v>
      </c>
      <c r="AG12">
        <v>10.334</v>
      </c>
      <c r="AH12">
        <v>41.399438000000004</v>
      </c>
      <c r="AI12">
        <v>0.98888100000000001</v>
      </c>
      <c r="AJ12">
        <v>15.771936999999999</v>
      </c>
      <c r="AK12">
        <v>138</v>
      </c>
      <c r="AL12">
        <v>7</v>
      </c>
      <c r="AM12">
        <v>139</v>
      </c>
      <c r="AN12">
        <v>71</v>
      </c>
      <c r="AO12">
        <v>15.782966999999999</v>
      </c>
      <c r="AP12">
        <v>266.60000000000002</v>
      </c>
      <c r="AQ12">
        <v>0</v>
      </c>
      <c r="AR12">
        <v>10</v>
      </c>
      <c r="AS12">
        <v>2839</v>
      </c>
      <c r="AT12">
        <v>1.071</v>
      </c>
      <c r="AU12">
        <v>21.273</v>
      </c>
      <c r="AV12">
        <v>0</v>
      </c>
      <c r="AW12">
        <v>0</v>
      </c>
      <c r="AX12" s="29">
        <v>0.4</v>
      </c>
      <c r="AY12" s="2">
        <v>0.87428571428571433</v>
      </c>
      <c r="AZ12" s="2" t="s">
        <v>69</v>
      </c>
      <c r="BA12" s="2" t="s">
        <v>167</v>
      </c>
      <c r="BB12" s="2">
        <v>2</v>
      </c>
      <c r="BC12" s="2" t="s">
        <v>240</v>
      </c>
      <c r="BD12" s="2">
        <v>1</v>
      </c>
      <c r="BE12" s="2">
        <v>52657.563999999998</v>
      </c>
      <c r="BF12" s="2">
        <v>1.2408587681724129E-2</v>
      </c>
      <c r="BG12" s="2">
        <v>1.0848650944593096E-2</v>
      </c>
      <c r="BH12" s="2">
        <v>99160.548999999999</v>
      </c>
      <c r="BI12" s="2">
        <v>6.5893745707277188E-3</v>
      </c>
      <c r="BJ12" s="2">
        <v>5.7609960532648058E-3</v>
      </c>
      <c r="BK12" s="2">
        <v>1</v>
      </c>
      <c r="BL12" s="2" t="s">
        <v>67</v>
      </c>
      <c r="BM12" s="2">
        <v>1</v>
      </c>
      <c r="BN12" s="2" t="s">
        <v>241</v>
      </c>
    </row>
    <row r="13" spans="1:66">
      <c r="A13" s="139" t="str">
        <f t="shared" si="20"/>
        <v>미추홀교통</v>
      </c>
      <c r="B13" s="139" t="str">
        <f t="shared" si="21"/>
        <v>12</v>
      </c>
      <c r="C13" s="140" t="str">
        <f t="shared" si="22"/>
        <v>70바2757</v>
      </c>
      <c r="D13" s="128" t="str">
        <f t="shared" si="23"/>
        <v>대형</v>
      </c>
      <c r="E13" s="124" t="str">
        <f t="shared" si="16"/>
        <v>D</v>
      </c>
      <c r="F13" s="147">
        <f t="shared" si="17"/>
        <v>0.8247619047619047</v>
      </c>
      <c r="G13" s="148">
        <f t="shared" si="18"/>
        <v>1.732</v>
      </c>
      <c r="H13" s="149">
        <f t="shared" si="19"/>
        <v>2.1</v>
      </c>
      <c r="I13" s="150">
        <f t="shared" si="24"/>
        <v>4276.4440000000004</v>
      </c>
      <c r="J13" s="151">
        <f t="shared" si="25"/>
        <v>2.8236733287075995E-2</v>
      </c>
      <c r="K13" s="151">
        <f t="shared" si="26"/>
        <v>0.40643584386071152</v>
      </c>
      <c r="L13" s="151">
        <f t="shared" si="27"/>
        <v>0.17865310524351538</v>
      </c>
      <c r="M13" s="152">
        <f t="shared" si="28"/>
        <v>12.209</v>
      </c>
      <c r="N13" s="153">
        <f t="shared" si="29"/>
        <v>0.35099999999999998</v>
      </c>
      <c r="O13" s="153">
        <f t="shared" si="30"/>
        <v>34.234000000000002</v>
      </c>
      <c r="P13" s="154">
        <f t="shared" si="31"/>
        <v>0.48833333333333334</v>
      </c>
      <c r="Q13" s="155">
        <f t="shared" si="32"/>
        <v>89</v>
      </c>
      <c r="R13" s="156">
        <f t="shared" si="33"/>
        <v>27.730147203067919</v>
      </c>
      <c r="S13" s="141">
        <f t="shared" si="34"/>
        <v>15</v>
      </c>
      <c r="T13" s="141">
        <f t="shared" si="35"/>
        <v>1464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174</v>
      </c>
      <c r="Z13" s="4" t="s">
        <v>164</v>
      </c>
      <c r="AA13" s="4" t="s">
        <v>48</v>
      </c>
      <c r="AB13" s="4">
        <v>511</v>
      </c>
      <c r="AC13" s="4">
        <v>4276.4440000000004</v>
      </c>
      <c r="AD13" s="4">
        <v>2468.4580000000001</v>
      </c>
      <c r="AE13" s="4">
        <v>1.732</v>
      </c>
      <c r="AF13" s="4">
        <v>2.1</v>
      </c>
      <c r="AG13" s="4">
        <v>12.209</v>
      </c>
      <c r="AH13" s="4">
        <v>272.79132900000002</v>
      </c>
      <c r="AI13" s="4">
        <v>7.7027359999999998</v>
      </c>
      <c r="AJ13" s="4">
        <v>110.872174</v>
      </c>
      <c r="AK13" s="4">
        <v>764</v>
      </c>
      <c r="AL13" s="4">
        <v>15</v>
      </c>
      <c r="AM13" s="4">
        <v>1464</v>
      </c>
      <c r="AN13" s="4">
        <v>89</v>
      </c>
      <c r="AO13" s="4">
        <v>15.676612</v>
      </c>
      <c r="AP13" s="4">
        <v>5558.5</v>
      </c>
      <c r="AQ13" s="4">
        <v>29.3</v>
      </c>
      <c r="AR13" s="4">
        <v>123</v>
      </c>
      <c r="AS13" s="4">
        <v>32892</v>
      </c>
      <c r="AT13" s="4">
        <v>0.35099999999999998</v>
      </c>
      <c r="AU13" s="4">
        <v>34.234000000000002</v>
      </c>
      <c r="AV13" s="4">
        <v>39703</v>
      </c>
      <c r="AW13" s="4">
        <v>0</v>
      </c>
      <c r="AX13" s="30">
        <v>0.4</v>
      </c>
      <c r="AY13">
        <v>0.8247619047619047</v>
      </c>
      <c r="AZ13" t="s">
        <v>67</v>
      </c>
      <c r="BA13" t="s">
        <v>167</v>
      </c>
      <c r="BB13">
        <v>3</v>
      </c>
      <c r="BC13" t="s">
        <v>297</v>
      </c>
      <c r="BD13">
        <v>10</v>
      </c>
      <c r="BE13">
        <v>52657.563999999998</v>
      </c>
      <c r="BF13">
        <v>8.1212340168261496E-2</v>
      </c>
      <c r="BG13">
        <v>6.6980844367347095E-2</v>
      </c>
      <c r="BH13">
        <v>99160.548999999999</v>
      </c>
      <c r="BI13">
        <v>4.3126465546293014E-2</v>
      </c>
      <c r="BJ13">
        <v>3.5569065869609284E-2</v>
      </c>
      <c r="BK13">
        <v>1</v>
      </c>
      <c r="BL13" t="s">
        <v>67</v>
      </c>
      <c r="BM13">
        <v>0</v>
      </c>
      <c r="BN13" t="s">
        <v>243</v>
      </c>
    </row>
    <row r="14" spans="1:66">
      <c r="A14" s="136" t="str">
        <f t="shared" si="20"/>
        <v>미추홀교통</v>
      </c>
      <c r="B14" s="136" t="str">
        <f t="shared" si="21"/>
        <v>12</v>
      </c>
      <c r="C14" s="137" t="str">
        <f t="shared" si="22"/>
        <v>70바2759</v>
      </c>
      <c r="D14" s="112" t="str">
        <f t="shared" si="23"/>
        <v>대형</v>
      </c>
      <c r="E14" s="108" t="str">
        <f t="shared" si="16"/>
        <v>D</v>
      </c>
      <c r="F14" s="157">
        <f t="shared" si="17"/>
        <v>0.84571428571428564</v>
      </c>
      <c r="G14" s="158">
        <f t="shared" si="18"/>
        <v>1.776</v>
      </c>
      <c r="H14" s="159">
        <f t="shared" si="19"/>
        <v>2.1</v>
      </c>
      <c r="I14" s="160">
        <f t="shared" si="24"/>
        <v>2010.2460000000001</v>
      </c>
      <c r="J14" s="161">
        <f t="shared" si="25"/>
        <v>4.2791899532700774E-2</v>
      </c>
      <c r="K14" s="161">
        <f t="shared" si="26"/>
        <v>0.40602887656448799</v>
      </c>
      <c r="L14" s="161">
        <f t="shared" si="27"/>
        <v>0.24176145606060154</v>
      </c>
      <c r="M14" s="162">
        <f t="shared" si="28"/>
        <v>12.618</v>
      </c>
      <c r="N14" s="163">
        <f t="shared" si="29"/>
        <v>0.44800000000000001</v>
      </c>
      <c r="O14" s="163">
        <f t="shared" si="30"/>
        <v>34.671999999999997</v>
      </c>
      <c r="P14" s="164">
        <f t="shared" si="31"/>
        <v>0</v>
      </c>
      <c r="Q14" s="165">
        <f t="shared" si="32"/>
        <v>76</v>
      </c>
      <c r="R14" s="166">
        <f t="shared" si="33"/>
        <v>27.009543601558395</v>
      </c>
      <c r="S14" s="138">
        <f t="shared" si="34"/>
        <v>9</v>
      </c>
      <c r="T14" s="138">
        <f t="shared" si="35"/>
        <v>697</v>
      </c>
      <c r="U14" t="s">
        <v>115</v>
      </c>
      <c r="V14" s="5" t="s">
        <v>116</v>
      </c>
      <c r="W14" t="s">
        <v>115</v>
      </c>
      <c r="X14" s="5" t="s">
        <v>116</v>
      </c>
      <c r="Y14" t="s">
        <v>175</v>
      </c>
      <c r="Z14" t="s">
        <v>164</v>
      </c>
      <c r="AA14" t="s">
        <v>48</v>
      </c>
      <c r="AB14">
        <v>511</v>
      </c>
      <c r="AC14" s="1">
        <v>2010.2460000000001</v>
      </c>
      <c r="AD14" s="1">
        <v>1131.653</v>
      </c>
      <c r="AE14" s="28">
        <v>1.776</v>
      </c>
      <c r="AF14">
        <v>2.1</v>
      </c>
      <c r="AG14">
        <v>12.618</v>
      </c>
      <c r="AH14">
        <v>135.03275300000001</v>
      </c>
      <c r="AI14">
        <v>5.778308</v>
      </c>
      <c r="AJ14">
        <v>54.827196999999998</v>
      </c>
      <c r="AK14">
        <v>486</v>
      </c>
      <c r="AL14">
        <v>9</v>
      </c>
      <c r="AM14">
        <v>697</v>
      </c>
      <c r="AN14">
        <v>76</v>
      </c>
      <c r="AO14">
        <v>14.887098999999999</v>
      </c>
      <c r="AP14">
        <v>4578.2</v>
      </c>
      <c r="AQ14">
        <v>0</v>
      </c>
      <c r="AR14">
        <v>77</v>
      </c>
      <c r="AS14">
        <v>24114</v>
      </c>
      <c r="AT14">
        <v>0.44800000000000001</v>
      </c>
      <c r="AU14">
        <v>34.671999999999997</v>
      </c>
      <c r="AV14">
        <v>17337</v>
      </c>
      <c r="AW14">
        <v>0</v>
      </c>
      <c r="AX14" s="29">
        <v>0.43</v>
      </c>
      <c r="AY14">
        <v>0.84571428571428564</v>
      </c>
      <c r="AZ14" t="s">
        <v>67</v>
      </c>
      <c r="BA14" t="s">
        <v>167</v>
      </c>
      <c r="BB14">
        <v>2</v>
      </c>
      <c r="BC14" t="s">
        <v>247</v>
      </c>
      <c r="BD14">
        <v>6</v>
      </c>
      <c r="BE14">
        <v>52657.563999999998</v>
      </c>
      <c r="BF14">
        <v>3.8175825983898536E-2</v>
      </c>
      <c r="BG14">
        <v>3.2285841403525618E-2</v>
      </c>
      <c r="BH14">
        <v>99160.548999999999</v>
      </c>
      <c r="BI14">
        <v>2.0272638869718241E-2</v>
      </c>
      <c r="BJ14">
        <v>1.7144860301247424E-2</v>
      </c>
      <c r="BK14">
        <v>1</v>
      </c>
      <c r="BL14" t="s">
        <v>67</v>
      </c>
      <c r="BM14">
        <v>0</v>
      </c>
      <c r="BN14" t="s">
        <v>243</v>
      </c>
    </row>
    <row r="15" spans="1:66">
      <c r="A15" s="139" t="str">
        <f t="shared" si="20"/>
        <v>미추홀교통</v>
      </c>
      <c r="B15" s="139" t="str">
        <f t="shared" si="21"/>
        <v>12</v>
      </c>
      <c r="C15" s="140" t="str">
        <f t="shared" si="22"/>
        <v>70바2761</v>
      </c>
      <c r="D15" s="128" t="str">
        <f t="shared" si="23"/>
        <v>대형</v>
      </c>
      <c r="E15" s="124" t="str">
        <f t="shared" si="16"/>
        <v>B</v>
      </c>
      <c r="F15" s="147">
        <f t="shared" si="17"/>
        <v>0.91666666666666663</v>
      </c>
      <c r="G15" s="148">
        <f t="shared" si="18"/>
        <v>1.925</v>
      </c>
      <c r="H15" s="149">
        <f t="shared" si="19"/>
        <v>2.1</v>
      </c>
      <c r="I15" s="150">
        <f t="shared" si="24"/>
        <v>5092.076</v>
      </c>
      <c r="J15" s="151">
        <f t="shared" si="25"/>
        <v>1.621797960404308E-2</v>
      </c>
      <c r="K15" s="151">
        <f t="shared" si="26"/>
        <v>0.35506731654430085</v>
      </c>
      <c r="L15" s="151">
        <f t="shared" si="27"/>
        <v>0.22859046094363084</v>
      </c>
      <c r="M15" s="152">
        <f t="shared" si="28"/>
        <v>10.494999999999999</v>
      </c>
      <c r="N15" s="153">
        <f t="shared" si="29"/>
        <v>0.35299999999999998</v>
      </c>
      <c r="O15" s="153">
        <f t="shared" si="30"/>
        <v>17.616</v>
      </c>
      <c r="P15" s="154">
        <f t="shared" si="31"/>
        <v>0.46166666666666667</v>
      </c>
      <c r="Q15" s="155">
        <f t="shared" si="32"/>
        <v>92</v>
      </c>
      <c r="R15" s="156">
        <f t="shared" si="33"/>
        <v>26.112789907448622</v>
      </c>
      <c r="S15" s="141">
        <f t="shared" si="34"/>
        <v>18</v>
      </c>
      <c r="T15" s="141">
        <f t="shared" si="35"/>
        <v>897</v>
      </c>
      <c r="U15" t="s">
        <v>115</v>
      </c>
      <c r="V15" s="5" t="s">
        <v>116</v>
      </c>
      <c r="W15" t="s">
        <v>115</v>
      </c>
      <c r="X15" s="5" t="s">
        <v>116</v>
      </c>
      <c r="Y15" t="s">
        <v>248</v>
      </c>
      <c r="Z15" t="s">
        <v>164</v>
      </c>
      <c r="AA15" t="s">
        <v>48</v>
      </c>
      <c r="AB15">
        <v>511</v>
      </c>
      <c r="AC15" s="1">
        <v>5092.076</v>
      </c>
      <c r="AD15" s="1">
        <v>2644.7220000000002</v>
      </c>
      <c r="AE15" s="28">
        <v>1.925</v>
      </c>
      <c r="AF15">
        <v>2.1</v>
      </c>
      <c r="AG15">
        <v>10.494999999999999</v>
      </c>
      <c r="AH15">
        <v>310.16156899999999</v>
      </c>
      <c r="AI15">
        <v>5.0301939999999998</v>
      </c>
      <c r="AJ15">
        <v>110.128236</v>
      </c>
      <c r="AK15">
        <v>1164</v>
      </c>
      <c r="AL15">
        <v>18</v>
      </c>
      <c r="AM15">
        <v>897</v>
      </c>
      <c r="AN15">
        <v>92</v>
      </c>
      <c r="AO15">
        <v>16.417494000000001</v>
      </c>
      <c r="AP15">
        <v>2064.8000000000002</v>
      </c>
      <c r="AQ15">
        <v>27.7</v>
      </c>
      <c r="AR15">
        <v>42</v>
      </c>
      <c r="AS15">
        <v>7848</v>
      </c>
      <c r="AT15">
        <v>0.35299999999999998</v>
      </c>
      <c r="AU15">
        <v>17.616</v>
      </c>
      <c r="AV15">
        <v>40592</v>
      </c>
      <c r="AW15">
        <v>0</v>
      </c>
      <c r="AX15" s="29">
        <v>0.43</v>
      </c>
      <c r="AY15">
        <v>0.91666666666666663</v>
      </c>
      <c r="AZ15" t="s">
        <v>68</v>
      </c>
      <c r="BA15" t="s">
        <v>167</v>
      </c>
      <c r="BB15">
        <v>2</v>
      </c>
      <c r="BC15" t="s">
        <v>176</v>
      </c>
      <c r="BD15">
        <v>10</v>
      </c>
      <c r="BE15">
        <v>52657.563999999998</v>
      </c>
      <c r="BF15">
        <v>9.6701700823076442E-2</v>
      </c>
      <c r="BG15">
        <v>8.8643225754486729E-2</v>
      </c>
      <c r="BH15">
        <v>99160.548999999999</v>
      </c>
      <c r="BI15">
        <v>5.1351833479663371E-2</v>
      </c>
      <c r="BJ15">
        <v>4.7072514023024752E-2</v>
      </c>
      <c r="BK15">
        <v>1</v>
      </c>
      <c r="BL15" t="s">
        <v>68</v>
      </c>
      <c r="BM15">
        <v>0</v>
      </c>
      <c r="BN15" t="s">
        <v>243</v>
      </c>
    </row>
    <row r="16" spans="1:66">
      <c r="A16" s="136" t="str">
        <f t="shared" ref="A16:A27" si="36">W16</f>
        <v>미추홀교통</v>
      </c>
      <c r="B16" s="136" t="str">
        <f t="shared" ref="B16:B27" si="37">V16</f>
        <v>12</v>
      </c>
      <c r="C16" s="137" t="str">
        <f t="shared" ref="C16:C27" si="38">Y16</f>
        <v>70바2766</v>
      </c>
      <c r="D16" s="112" t="str">
        <f t="shared" ref="D16:D27" si="39">Z16</f>
        <v>대형</v>
      </c>
      <c r="E16" s="108" t="str">
        <f t="shared" ref="E16:E27" si="40">AZ16</f>
        <v>C</v>
      </c>
      <c r="F16" s="157">
        <f t="shared" ref="F16:F27" si="41">G16/H16</f>
        <v>0.89857142857142858</v>
      </c>
      <c r="G16" s="158">
        <f t="shared" ref="G16:G27" si="42">AE16</f>
        <v>1.887</v>
      </c>
      <c r="H16" s="159">
        <f t="shared" ref="H16:H27" si="43">AF16</f>
        <v>2.1</v>
      </c>
      <c r="I16" s="160">
        <f t="shared" ref="I16:I27" si="44">AC16</f>
        <v>5078.5889999999999</v>
      </c>
      <c r="J16" s="161">
        <f t="shared" ref="J16:J27" si="45">AI16/AH16</f>
        <v>4.7719376655374707E-2</v>
      </c>
      <c r="K16" s="161">
        <f t="shared" ref="K16:K27" si="46">AJ16/AH16</f>
        <v>0.37221114374689629</v>
      </c>
      <c r="L16" s="161">
        <f t="shared" ref="L16:L27" si="47">AK16/AC16</f>
        <v>0.2175801192024005</v>
      </c>
      <c r="M16" s="162">
        <f t="shared" ref="M16:M27" si="48">AG16</f>
        <v>10.46</v>
      </c>
      <c r="N16" s="163">
        <f t="shared" ref="N16:N27" si="49">IF(AW16=0,AT16,"속도계이상")</f>
        <v>1.1419999999999999</v>
      </c>
      <c r="O16" s="163">
        <f t="shared" ref="O16:O27" si="50">IF(AW16=0,AU16,"속도계이상")</f>
        <v>21.699000000000002</v>
      </c>
      <c r="P16" s="164">
        <f t="shared" ref="P16:P27" si="51">AQ16/60</f>
        <v>0.79666666666666663</v>
      </c>
      <c r="Q16" s="165">
        <f t="shared" ref="Q16:Q27" si="52">AN16</f>
        <v>87</v>
      </c>
      <c r="R16" s="166">
        <f t="shared" ref="R16:R27" si="53">AC16/(AH16-AI16-AJ16)</f>
        <v>25.543002733589045</v>
      </c>
      <c r="S16" s="138">
        <f t="shared" ref="S16:S27" si="54">IF(AW16=0,AL16,"속도계이상")</f>
        <v>58</v>
      </c>
      <c r="T16" s="138">
        <f t="shared" ref="T16:T27" si="55">IF(AW16=0,AM16,"속도계이상")</f>
        <v>1102</v>
      </c>
      <c r="U16" t="s">
        <v>115</v>
      </c>
      <c r="V16" t="s">
        <v>116</v>
      </c>
      <c r="W16" t="s">
        <v>115</v>
      </c>
      <c r="X16" s="4" t="s">
        <v>116</v>
      </c>
      <c r="Y16" s="4" t="s">
        <v>177</v>
      </c>
      <c r="Z16" s="4" t="s">
        <v>164</v>
      </c>
      <c r="AA16" s="4" t="s">
        <v>48</v>
      </c>
      <c r="AB16" s="4">
        <v>511</v>
      </c>
      <c r="AC16" s="4">
        <v>5078.5889999999999</v>
      </c>
      <c r="AD16" s="4">
        <v>2690.98</v>
      </c>
      <c r="AE16" s="4">
        <v>1.887</v>
      </c>
      <c r="AF16" s="4">
        <v>2.1</v>
      </c>
      <c r="AG16" s="4">
        <v>10.46</v>
      </c>
      <c r="AH16" s="4">
        <v>342.76076399999999</v>
      </c>
      <c r="AI16" s="4">
        <v>16.35633</v>
      </c>
      <c r="AJ16" s="4">
        <v>127.579376</v>
      </c>
      <c r="AK16" s="4">
        <v>1105</v>
      </c>
      <c r="AL16" s="4">
        <v>58</v>
      </c>
      <c r="AM16" s="4">
        <v>1102</v>
      </c>
      <c r="AN16" s="4">
        <v>87</v>
      </c>
      <c r="AO16" s="4">
        <v>14.816716</v>
      </c>
      <c r="AP16" s="4">
        <v>5213.7</v>
      </c>
      <c r="AQ16" s="4">
        <v>47.8</v>
      </c>
      <c r="AR16" s="4">
        <v>117</v>
      </c>
      <c r="AS16" s="4">
        <v>27087</v>
      </c>
      <c r="AT16" s="4">
        <v>1.1419999999999999</v>
      </c>
      <c r="AU16" s="4">
        <v>21.699000000000002</v>
      </c>
      <c r="AV16" s="4">
        <v>0</v>
      </c>
      <c r="AW16" s="4">
        <v>0</v>
      </c>
      <c r="AX16" s="4">
        <v>0.43</v>
      </c>
      <c r="AY16">
        <v>0.89857142857142858</v>
      </c>
      <c r="AZ16" t="s">
        <v>69</v>
      </c>
      <c r="BA16" t="s">
        <v>167</v>
      </c>
      <c r="BB16">
        <v>1</v>
      </c>
      <c r="BC16" t="s">
        <v>232</v>
      </c>
      <c r="BD16">
        <v>1</v>
      </c>
      <c r="BE16">
        <v>52657.563999999998</v>
      </c>
      <c r="BF16">
        <v>9.6445574276850327E-2</v>
      </c>
      <c r="BG16">
        <v>8.6663237457341225E-2</v>
      </c>
      <c r="BH16">
        <v>99160.548999999999</v>
      </c>
      <c r="BI16">
        <v>5.1215821727650983E-2</v>
      </c>
      <c r="BJ16">
        <v>4.6021074095274957E-2</v>
      </c>
      <c r="BK16">
        <v>1</v>
      </c>
      <c r="BL16" t="s">
        <v>69</v>
      </c>
      <c r="BM16">
        <v>0</v>
      </c>
      <c r="BN16" t="s">
        <v>243</v>
      </c>
    </row>
    <row r="17" spans="1:66">
      <c r="A17" s="139" t="str">
        <f t="shared" si="36"/>
        <v>미추홀교통</v>
      </c>
      <c r="B17" s="139" t="str">
        <f t="shared" si="37"/>
        <v>12</v>
      </c>
      <c r="C17" s="140" t="str">
        <f t="shared" si="38"/>
        <v>70바2771</v>
      </c>
      <c r="D17" s="128" t="str">
        <f t="shared" si="39"/>
        <v>대형</v>
      </c>
      <c r="E17" s="124" t="str">
        <f t="shared" si="40"/>
        <v>B</v>
      </c>
      <c r="F17" s="147">
        <f t="shared" si="41"/>
        <v>0.91523809523809518</v>
      </c>
      <c r="G17" s="148">
        <f t="shared" si="42"/>
        <v>1.9219999999999999</v>
      </c>
      <c r="H17" s="149">
        <f t="shared" si="43"/>
        <v>2.1</v>
      </c>
      <c r="I17" s="150">
        <f t="shared" si="44"/>
        <v>5049.7920000000004</v>
      </c>
      <c r="J17" s="151">
        <f t="shared" si="45"/>
        <v>2.8595382320104831E-2</v>
      </c>
      <c r="K17" s="151">
        <f t="shared" si="46"/>
        <v>0.38027776280815451</v>
      </c>
      <c r="L17" s="151">
        <f t="shared" si="47"/>
        <v>0.19961218204631001</v>
      </c>
      <c r="M17" s="152">
        <f t="shared" si="48"/>
        <v>10.337999999999999</v>
      </c>
      <c r="N17" s="153">
        <f t="shared" si="49"/>
        <v>0.158</v>
      </c>
      <c r="O17" s="153">
        <f t="shared" si="50"/>
        <v>28.754000000000001</v>
      </c>
      <c r="P17" s="154">
        <f t="shared" si="51"/>
        <v>0.14666666666666667</v>
      </c>
      <c r="Q17" s="155">
        <f t="shared" si="52"/>
        <v>87</v>
      </c>
      <c r="R17" s="156">
        <f t="shared" si="53"/>
        <v>25.827158802632649</v>
      </c>
      <c r="S17" s="141">
        <f t="shared" si="54"/>
        <v>8</v>
      </c>
      <c r="T17" s="141">
        <f t="shared" si="55"/>
        <v>1452</v>
      </c>
      <c r="U17" t="s">
        <v>115</v>
      </c>
      <c r="V17" t="s">
        <v>116</v>
      </c>
      <c r="W17" t="s">
        <v>115</v>
      </c>
      <c r="X17" s="4" t="s">
        <v>116</v>
      </c>
      <c r="Y17" s="4" t="s">
        <v>178</v>
      </c>
      <c r="Z17" s="4" t="s">
        <v>164</v>
      </c>
      <c r="AA17" s="4" t="s">
        <v>48</v>
      </c>
      <c r="AB17" s="4">
        <v>511</v>
      </c>
      <c r="AC17" s="4">
        <v>5049.7920000000004</v>
      </c>
      <c r="AD17" s="4">
        <v>2627.741</v>
      </c>
      <c r="AE17" s="4">
        <v>1.9219999999999999</v>
      </c>
      <c r="AF17" s="4">
        <v>2.1</v>
      </c>
      <c r="AG17" s="4">
        <v>10.337999999999999</v>
      </c>
      <c r="AH17" s="4">
        <v>330.76242500000001</v>
      </c>
      <c r="AI17" s="4">
        <v>9.458278</v>
      </c>
      <c r="AJ17" s="4">
        <v>125.781595</v>
      </c>
      <c r="AK17" s="4">
        <v>1008</v>
      </c>
      <c r="AL17" s="4">
        <v>8</v>
      </c>
      <c r="AM17" s="4">
        <v>1452</v>
      </c>
      <c r="AN17" s="4">
        <v>87</v>
      </c>
      <c r="AO17" s="4">
        <v>15.267127</v>
      </c>
      <c r="AP17" s="4">
        <v>3829.9</v>
      </c>
      <c r="AQ17" s="4">
        <v>8.8000000000000007</v>
      </c>
      <c r="AR17" s="4">
        <v>95</v>
      </c>
      <c r="AS17" s="4">
        <v>21626</v>
      </c>
      <c r="AT17" s="4">
        <v>0.158</v>
      </c>
      <c r="AU17" s="4">
        <v>28.754000000000001</v>
      </c>
      <c r="AV17" s="4">
        <v>38887</v>
      </c>
      <c r="AW17" s="4">
        <v>0</v>
      </c>
      <c r="AX17" s="4">
        <v>0.43</v>
      </c>
      <c r="AY17">
        <v>0.91523809523809518</v>
      </c>
      <c r="AZ17" t="s">
        <v>68</v>
      </c>
      <c r="BA17" t="s">
        <v>167</v>
      </c>
      <c r="BB17">
        <v>3</v>
      </c>
      <c r="BC17" t="s">
        <v>231</v>
      </c>
      <c r="BD17">
        <v>13</v>
      </c>
      <c r="BE17">
        <v>52657.563999999998</v>
      </c>
      <c r="BF17">
        <v>9.5898701276800433E-2</v>
      </c>
      <c r="BG17">
        <v>8.7770144692385921E-2</v>
      </c>
      <c r="BH17">
        <v>99160.548999999999</v>
      </c>
      <c r="BI17">
        <v>5.0925413896205841E-2</v>
      </c>
      <c r="BJ17">
        <v>4.6608878813575061E-2</v>
      </c>
      <c r="BK17">
        <v>2</v>
      </c>
      <c r="BL17" t="s">
        <v>69</v>
      </c>
      <c r="BM17">
        <v>1</v>
      </c>
      <c r="BN17" t="s">
        <v>241</v>
      </c>
    </row>
    <row r="18" spans="1:66">
      <c r="A18" s="136" t="str">
        <f t="shared" si="36"/>
        <v>미추홀교통</v>
      </c>
      <c r="B18" s="136" t="str">
        <f t="shared" si="37"/>
        <v>12</v>
      </c>
      <c r="C18" s="137" t="str">
        <f t="shared" si="38"/>
        <v>70바2777</v>
      </c>
      <c r="D18" s="112" t="str">
        <f t="shared" si="39"/>
        <v>대형</v>
      </c>
      <c r="E18" s="108" t="str">
        <f t="shared" si="40"/>
        <v>B</v>
      </c>
      <c r="F18" s="157">
        <f t="shared" si="41"/>
        <v>0.9095238095238094</v>
      </c>
      <c r="G18" s="158">
        <f t="shared" si="42"/>
        <v>1.91</v>
      </c>
      <c r="H18" s="159">
        <f t="shared" si="43"/>
        <v>2.1</v>
      </c>
      <c r="I18" s="160">
        <f t="shared" si="44"/>
        <v>5358.5309999999999</v>
      </c>
      <c r="J18" s="161">
        <f t="shared" si="45"/>
        <v>2.0889143415823777E-2</v>
      </c>
      <c r="K18" s="161">
        <f t="shared" si="46"/>
        <v>0.38361987482897075</v>
      </c>
      <c r="L18" s="161">
        <f t="shared" si="47"/>
        <v>0.20826603410524266</v>
      </c>
      <c r="M18" s="162">
        <f t="shared" si="48"/>
        <v>10.884</v>
      </c>
      <c r="N18" s="163">
        <f t="shared" si="49"/>
        <v>0.224</v>
      </c>
      <c r="O18" s="163">
        <f t="shared" si="50"/>
        <v>31.687999999999999</v>
      </c>
      <c r="P18" s="164">
        <f t="shared" si="51"/>
        <v>0.18333333333333332</v>
      </c>
      <c r="Q18" s="165">
        <f t="shared" si="52"/>
        <v>85</v>
      </c>
      <c r="R18" s="166">
        <f t="shared" si="53"/>
        <v>26.475055469082896</v>
      </c>
      <c r="S18" s="138">
        <f t="shared" si="54"/>
        <v>12</v>
      </c>
      <c r="T18" s="138">
        <f t="shared" si="55"/>
        <v>1698</v>
      </c>
      <c r="U18" t="s">
        <v>115</v>
      </c>
      <c r="V18" t="s">
        <v>116</v>
      </c>
      <c r="W18" t="s">
        <v>115</v>
      </c>
      <c r="X18" s="4" t="s">
        <v>116</v>
      </c>
      <c r="Y18" s="4" t="s">
        <v>179</v>
      </c>
      <c r="Z18" s="4" t="s">
        <v>164</v>
      </c>
      <c r="AA18" s="4" t="s">
        <v>48</v>
      </c>
      <c r="AB18" s="4">
        <v>511</v>
      </c>
      <c r="AC18" s="4">
        <v>5358.5309999999999</v>
      </c>
      <c r="AD18" s="4">
        <v>2806.0079999999998</v>
      </c>
      <c r="AE18" s="4">
        <v>1.91</v>
      </c>
      <c r="AF18" s="4">
        <v>2.1</v>
      </c>
      <c r="AG18" s="4">
        <v>10.884</v>
      </c>
      <c r="AH18" s="4">
        <v>339.88631600000002</v>
      </c>
      <c r="AI18" s="4">
        <v>7.0999340000000002</v>
      </c>
      <c r="AJ18" s="4">
        <v>130.387146</v>
      </c>
      <c r="AK18" s="4">
        <v>1116</v>
      </c>
      <c r="AL18" s="4">
        <v>12</v>
      </c>
      <c r="AM18" s="4">
        <v>1698</v>
      </c>
      <c r="AN18" s="4">
        <v>85</v>
      </c>
      <c r="AO18" s="4">
        <v>15.765656</v>
      </c>
      <c r="AP18" s="4">
        <v>4969.6000000000004</v>
      </c>
      <c r="AQ18" s="4">
        <v>11</v>
      </c>
      <c r="AR18" s="4">
        <v>83</v>
      </c>
      <c r="AS18" s="4">
        <v>23009</v>
      </c>
      <c r="AT18" s="4">
        <v>0.224</v>
      </c>
      <c r="AU18" s="4">
        <v>31.687999999999999</v>
      </c>
      <c r="AV18" s="4">
        <v>43764</v>
      </c>
      <c r="AW18" s="4">
        <v>0</v>
      </c>
      <c r="AX18" s="4">
        <v>0.43</v>
      </c>
      <c r="AY18">
        <v>0.9095238095238094</v>
      </c>
      <c r="AZ18" t="s">
        <v>68</v>
      </c>
      <c r="BA18" t="s">
        <v>167</v>
      </c>
      <c r="BB18">
        <v>5</v>
      </c>
      <c r="BC18" t="s">
        <v>226</v>
      </c>
      <c r="BD18">
        <v>15</v>
      </c>
      <c r="BE18">
        <v>52657.563999999998</v>
      </c>
      <c r="BF18">
        <v>0.10176184754767616</v>
      </c>
      <c r="BG18">
        <v>9.2554823245743545E-2</v>
      </c>
      <c r="BH18">
        <v>99160.548999999999</v>
      </c>
      <c r="BI18">
        <v>5.4038940425793727E-2</v>
      </c>
      <c r="BJ18">
        <v>4.9149702958698097E-2</v>
      </c>
      <c r="BK18">
        <v>1</v>
      </c>
      <c r="BL18" t="s">
        <v>68</v>
      </c>
      <c r="BM18">
        <v>0</v>
      </c>
      <c r="BN18" t="s">
        <v>243</v>
      </c>
    </row>
    <row r="19" spans="1:66">
      <c r="A19" s="139" t="str">
        <f t="shared" si="36"/>
        <v>미추홀교통</v>
      </c>
      <c r="B19" s="139" t="str">
        <f t="shared" si="37"/>
        <v>12</v>
      </c>
      <c r="C19" s="140" t="str">
        <f t="shared" si="38"/>
        <v>70바2867</v>
      </c>
      <c r="D19" s="128" t="str">
        <f t="shared" si="39"/>
        <v>대형</v>
      </c>
      <c r="E19" s="124" t="str">
        <f t="shared" si="40"/>
        <v>C</v>
      </c>
      <c r="F19" s="147">
        <f t="shared" si="41"/>
        <v>0.85428571428571431</v>
      </c>
      <c r="G19" s="148">
        <f t="shared" si="42"/>
        <v>1.794</v>
      </c>
      <c r="H19" s="149">
        <f t="shared" si="43"/>
        <v>2.1</v>
      </c>
      <c r="I19" s="150">
        <f t="shared" si="44"/>
        <v>4663.1319999999996</v>
      </c>
      <c r="J19" s="151">
        <f t="shared" si="45"/>
        <v>5.7697203097549554E-2</v>
      </c>
      <c r="K19" s="151">
        <f t="shared" si="46"/>
        <v>0.3780098014872964</v>
      </c>
      <c r="L19" s="151">
        <f t="shared" si="47"/>
        <v>0.22860172090346148</v>
      </c>
      <c r="M19" s="152">
        <f t="shared" si="48"/>
        <v>10.929</v>
      </c>
      <c r="N19" s="153">
        <f t="shared" si="49"/>
        <v>0.129</v>
      </c>
      <c r="O19" s="153">
        <f t="shared" si="50"/>
        <v>31.46</v>
      </c>
      <c r="P19" s="154">
        <f t="shared" si="51"/>
        <v>0</v>
      </c>
      <c r="Q19" s="155">
        <f t="shared" si="52"/>
        <v>76</v>
      </c>
      <c r="R19" s="156">
        <f t="shared" si="53"/>
        <v>26.148681207594795</v>
      </c>
      <c r="S19" s="141">
        <f t="shared" si="54"/>
        <v>6</v>
      </c>
      <c r="T19" s="141">
        <f t="shared" si="55"/>
        <v>1467</v>
      </c>
      <c r="U19" t="s">
        <v>115</v>
      </c>
      <c r="V19" t="s">
        <v>116</v>
      </c>
      <c r="W19" t="s">
        <v>115</v>
      </c>
      <c r="X19" s="4" t="s">
        <v>116</v>
      </c>
      <c r="Y19" s="4" t="s">
        <v>302</v>
      </c>
      <c r="Z19" s="4" t="s">
        <v>164</v>
      </c>
      <c r="AA19" s="4" t="s">
        <v>48</v>
      </c>
      <c r="AB19" s="4">
        <v>511</v>
      </c>
      <c r="AC19" s="4">
        <v>4663.1319999999996</v>
      </c>
      <c r="AD19" s="4">
        <v>2599.5810000000001</v>
      </c>
      <c r="AE19" s="4">
        <v>1.794</v>
      </c>
      <c r="AF19" s="4">
        <v>2.1</v>
      </c>
      <c r="AG19" s="4">
        <v>10.929</v>
      </c>
      <c r="AH19" s="4">
        <v>316.02632399999999</v>
      </c>
      <c r="AI19" s="4">
        <v>18.233834999999999</v>
      </c>
      <c r="AJ19" s="4">
        <v>119.46104800000001</v>
      </c>
      <c r="AK19" s="4">
        <v>1066</v>
      </c>
      <c r="AL19" s="4">
        <v>6</v>
      </c>
      <c r="AM19" s="4">
        <v>1467</v>
      </c>
      <c r="AN19" s="4">
        <v>76</v>
      </c>
      <c r="AO19" s="4">
        <v>14.755516999999999</v>
      </c>
      <c r="AP19" s="4">
        <v>4263.6000000000004</v>
      </c>
      <c r="AQ19" s="4">
        <v>0</v>
      </c>
      <c r="AR19" s="4">
        <v>140</v>
      </c>
      <c r="AS19" s="4">
        <v>36182</v>
      </c>
      <c r="AT19" s="4">
        <v>0.129</v>
      </c>
      <c r="AU19" s="4">
        <v>31.46</v>
      </c>
      <c r="AV19" s="4">
        <v>0</v>
      </c>
      <c r="AW19" s="4">
        <v>0</v>
      </c>
      <c r="AX19" s="4">
        <v>0.41</v>
      </c>
      <c r="AY19">
        <v>0.85428571428571431</v>
      </c>
      <c r="AZ19" t="s">
        <v>69</v>
      </c>
      <c r="BA19" t="s">
        <v>167</v>
      </c>
      <c r="BB19">
        <v>5</v>
      </c>
      <c r="BC19" t="s">
        <v>242</v>
      </c>
      <c r="BD19">
        <v>1</v>
      </c>
      <c r="BE19">
        <v>52657.563999999998</v>
      </c>
      <c r="BF19">
        <v>8.8555786591267296E-2</v>
      </c>
      <c r="BG19">
        <v>7.5651943402254063E-2</v>
      </c>
      <c r="BH19">
        <v>99160.548999999999</v>
      </c>
      <c r="BI19">
        <v>4.7026080906429832E-2</v>
      </c>
      <c r="BJ19">
        <v>4.0173709117207197E-2</v>
      </c>
      <c r="BK19">
        <v>1</v>
      </c>
      <c r="BL19" t="s">
        <v>69</v>
      </c>
      <c r="BM19">
        <v>0</v>
      </c>
      <c r="BN19" t="s">
        <v>243</v>
      </c>
    </row>
    <row r="20" spans="1:66">
      <c r="A20" s="136" t="str">
        <f t="shared" si="36"/>
        <v>미추홀교통</v>
      </c>
      <c r="B20" s="136" t="str">
        <f t="shared" si="37"/>
        <v>76</v>
      </c>
      <c r="C20" s="137" t="str">
        <f t="shared" si="38"/>
        <v>70바2677</v>
      </c>
      <c r="D20" s="112" t="str">
        <f t="shared" si="39"/>
        <v>중형</v>
      </c>
      <c r="E20" s="108" t="str">
        <f t="shared" si="40"/>
        <v>F</v>
      </c>
      <c r="F20" s="157">
        <f t="shared" si="41"/>
        <v>0.75838709677419347</v>
      </c>
      <c r="G20" s="158">
        <f t="shared" si="42"/>
        <v>2.351</v>
      </c>
      <c r="H20" s="159">
        <f t="shared" si="43"/>
        <v>3.1</v>
      </c>
      <c r="I20" s="160">
        <f t="shared" si="44"/>
        <v>5967.0649999999996</v>
      </c>
      <c r="J20" s="161">
        <f t="shared" si="45"/>
        <v>3.2672704072705422E-2</v>
      </c>
      <c r="K20" s="161">
        <f t="shared" si="46"/>
        <v>0.37522137058201166</v>
      </c>
      <c r="L20" s="161">
        <f t="shared" si="47"/>
        <v>0.32562071973407364</v>
      </c>
      <c r="M20" s="162">
        <f t="shared" si="48"/>
        <v>9.6590000000000007</v>
      </c>
      <c r="N20" s="163">
        <f t="shared" si="49"/>
        <v>0.83799999999999997</v>
      </c>
      <c r="O20" s="163">
        <f t="shared" si="50"/>
        <v>21.736000000000001</v>
      </c>
      <c r="P20" s="164">
        <f t="shared" si="51"/>
        <v>0</v>
      </c>
      <c r="Q20" s="165">
        <f t="shared" si="52"/>
        <v>75</v>
      </c>
      <c r="R20" s="166">
        <f t="shared" si="53"/>
        <v>24.171799107664025</v>
      </c>
      <c r="S20" s="138">
        <f t="shared" si="54"/>
        <v>50</v>
      </c>
      <c r="T20" s="138">
        <f t="shared" si="55"/>
        <v>1297</v>
      </c>
      <c r="U20" t="s">
        <v>115</v>
      </c>
      <c r="V20" t="s">
        <v>118</v>
      </c>
      <c r="W20" t="s">
        <v>115</v>
      </c>
      <c r="X20" s="4" t="s">
        <v>118</v>
      </c>
      <c r="Y20" s="4" t="s">
        <v>180</v>
      </c>
      <c r="Z20" s="4" t="s">
        <v>181</v>
      </c>
      <c r="AA20" s="4" t="s">
        <v>48</v>
      </c>
      <c r="AB20" s="4">
        <v>511</v>
      </c>
      <c r="AC20" s="4">
        <v>5967.0649999999996</v>
      </c>
      <c r="AD20" s="4">
        <v>2538.5219999999999</v>
      </c>
      <c r="AE20" s="4">
        <v>2.351</v>
      </c>
      <c r="AF20" s="4">
        <v>3.1</v>
      </c>
      <c r="AG20" s="4">
        <v>9.6590000000000007</v>
      </c>
      <c r="AH20" s="4">
        <v>416.91967</v>
      </c>
      <c r="AI20" s="4">
        <v>13.621893</v>
      </c>
      <c r="AJ20" s="4">
        <v>156.43717000000001</v>
      </c>
      <c r="AK20" s="4">
        <v>1943</v>
      </c>
      <c r="AL20" s="4">
        <v>50</v>
      </c>
      <c r="AM20" s="4">
        <v>1297</v>
      </c>
      <c r="AN20" s="4">
        <v>75</v>
      </c>
      <c r="AO20" s="4">
        <v>14.312265</v>
      </c>
      <c r="AP20" s="4">
        <v>4069.7</v>
      </c>
      <c r="AQ20" s="4">
        <v>0</v>
      </c>
      <c r="AR20" s="4">
        <v>173</v>
      </c>
      <c r="AS20" s="4">
        <v>121846</v>
      </c>
      <c r="AT20" s="4">
        <v>0.83799999999999997</v>
      </c>
      <c r="AU20" s="4">
        <v>21.736000000000001</v>
      </c>
      <c r="AV20" s="4">
        <v>0</v>
      </c>
      <c r="AW20" s="4">
        <v>0</v>
      </c>
      <c r="AX20" s="4">
        <v>0.54</v>
      </c>
      <c r="AY20">
        <v>0.75838709677419347</v>
      </c>
      <c r="AZ20" t="s">
        <v>70</v>
      </c>
      <c r="BA20" t="s">
        <v>233</v>
      </c>
      <c r="BB20">
        <v>2</v>
      </c>
      <c r="BC20" t="s">
        <v>234</v>
      </c>
      <c r="BD20">
        <v>1</v>
      </c>
      <c r="BE20">
        <v>46502.985000000001</v>
      </c>
      <c r="BF20">
        <v>0.12831574145186592</v>
      </c>
      <c r="BG20">
        <v>9.7313002630108628E-2</v>
      </c>
      <c r="BH20">
        <v>99160.548999999999</v>
      </c>
      <c r="BI20">
        <v>6.0175796323999775E-2</v>
      </c>
      <c r="BJ20">
        <v>4.5636547470233373E-2</v>
      </c>
      <c r="BK20">
        <v>1</v>
      </c>
      <c r="BL20" t="s">
        <v>70</v>
      </c>
      <c r="BM20">
        <v>0</v>
      </c>
      <c r="BN20" t="s">
        <v>243</v>
      </c>
    </row>
    <row r="21" spans="1:66">
      <c r="A21" s="139" t="str">
        <f t="shared" si="36"/>
        <v>미추홀교통</v>
      </c>
      <c r="B21" s="139" t="str">
        <f t="shared" si="37"/>
        <v>76</v>
      </c>
      <c r="C21" s="140" t="str">
        <f t="shared" si="38"/>
        <v>70바2683</v>
      </c>
      <c r="D21" s="128" t="str">
        <f t="shared" si="39"/>
        <v>중형</v>
      </c>
      <c r="E21" s="124" t="str">
        <f t="shared" si="40"/>
        <v>B</v>
      </c>
      <c r="F21" s="147">
        <f t="shared" si="41"/>
        <v>0.91967741935483871</v>
      </c>
      <c r="G21" s="148">
        <f t="shared" si="42"/>
        <v>2.851</v>
      </c>
      <c r="H21" s="149">
        <f t="shared" si="43"/>
        <v>3.1</v>
      </c>
      <c r="I21" s="150">
        <f t="shared" si="44"/>
        <v>1180.537</v>
      </c>
      <c r="J21" s="151">
        <f t="shared" si="45"/>
        <v>3.2927644811687008E-2</v>
      </c>
      <c r="K21" s="151">
        <f t="shared" si="46"/>
        <v>0.3605098044024081</v>
      </c>
      <c r="L21" s="151">
        <f t="shared" si="47"/>
        <v>0.24903920842802893</v>
      </c>
      <c r="M21" s="152">
        <f t="shared" si="48"/>
        <v>15.957000000000001</v>
      </c>
      <c r="N21" s="153">
        <f t="shared" si="49"/>
        <v>0.59299999999999997</v>
      </c>
      <c r="O21" s="153">
        <f t="shared" si="50"/>
        <v>22.532</v>
      </c>
      <c r="P21" s="154">
        <f t="shared" si="51"/>
        <v>0</v>
      </c>
      <c r="Q21" s="155">
        <f t="shared" si="52"/>
        <v>75</v>
      </c>
      <c r="R21" s="156">
        <f t="shared" si="53"/>
        <v>26.604301198125071</v>
      </c>
      <c r="S21" s="141">
        <f t="shared" si="54"/>
        <v>7</v>
      </c>
      <c r="T21" s="141">
        <f t="shared" si="55"/>
        <v>266</v>
      </c>
      <c r="U21" t="s">
        <v>115</v>
      </c>
      <c r="V21" t="s">
        <v>118</v>
      </c>
      <c r="W21" t="s">
        <v>115</v>
      </c>
      <c r="X21" s="4" t="s">
        <v>118</v>
      </c>
      <c r="Y21" s="4" t="s">
        <v>249</v>
      </c>
      <c r="Z21" s="4" t="s">
        <v>181</v>
      </c>
      <c r="AA21" s="4" t="s">
        <v>48</v>
      </c>
      <c r="AB21" s="4">
        <v>511</v>
      </c>
      <c r="AC21" s="4">
        <v>1180.537</v>
      </c>
      <c r="AD21" s="4">
        <v>414.06200000000001</v>
      </c>
      <c r="AE21" s="4">
        <v>2.851</v>
      </c>
      <c r="AF21" s="4">
        <v>3.1</v>
      </c>
      <c r="AG21" s="4">
        <v>15.957000000000001</v>
      </c>
      <c r="AH21" s="4">
        <v>73.156370999999993</v>
      </c>
      <c r="AI21" s="4">
        <v>2.4088669999999999</v>
      </c>
      <c r="AJ21" s="4">
        <v>26.373588999999999</v>
      </c>
      <c r="AK21" s="4">
        <v>294</v>
      </c>
      <c r="AL21" s="4">
        <v>7</v>
      </c>
      <c r="AM21" s="4">
        <v>266</v>
      </c>
      <c r="AN21" s="4">
        <v>75</v>
      </c>
      <c r="AO21" s="4">
        <v>16.137172</v>
      </c>
      <c r="AP21" s="4">
        <v>425.8</v>
      </c>
      <c r="AQ21" s="4">
        <v>0</v>
      </c>
      <c r="AR21" s="4">
        <v>17</v>
      </c>
      <c r="AS21" s="4">
        <v>11104</v>
      </c>
      <c r="AT21" s="4">
        <v>0.59299999999999997</v>
      </c>
      <c r="AU21" s="4">
        <v>22.532</v>
      </c>
      <c r="AV21" s="4">
        <v>10248</v>
      </c>
      <c r="AW21" s="4">
        <v>0</v>
      </c>
      <c r="AX21" s="4">
        <v>0.82</v>
      </c>
      <c r="AY21">
        <v>0.91967741935483871</v>
      </c>
      <c r="AZ21" t="s">
        <v>68</v>
      </c>
      <c r="BA21" t="s">
        <v>233</v>
      </c>
      <c r="BB21">
        <v>1</v>
      </c>
      <c r="BC21" t="s">
        <v>250</v>
      </c>
      <c r="BD21">
        <v>6</v>
      </c>
      <c r="BE21">
        <v>46502.985000000001</v>
      </c>
      <c r="BF21">
        <v>2.5386262838826369E-2</v>
      </c>
      <c r="BG21">
        <v>2.3347172694675476E-2</v>
      </c>
      <c r="BH21">
        <v>99160.548999999999</v>
      </c>
      <c r="BI21">
        <v>1.1905309237446841E-2</v>
      </c>
      <c r="BJ21">
        <v>1.0949044076116434E-2</v>
      </c>
      <c r="BK21">
        <v>1</v>
      </c>
      <c r="BL21" t="s">
        <v>68</v>
      </c>
      <c r="BM21">
        <v>0</v>
      </c>
      <c r="BN21" t="s">
        <v>243</v>
      </c>
    </row>
    <row r="22" spans="1:66">
      <c r="A22" s="136" t="str">
        <f t="shared" si="36"/>
        <v>미추홀교통</v>
      </c>
      <c r="B22" s="136" t="str">
        <f t="shared" si="37"/>
        <v>76</v>
      </c>
      <c r="C22" s="137" t="str">
        <f t="shared" si="38"/>
        <v>70바2690</v>
      </c>
      <c r="D22" s="112" t="str">
        <f t="shared" si="39"/>
        <v>중형</v>
      </c>
      <c r="E22" s="108" t="str">
        <f t="shared" si="40"/>
        <v>F</v>
      </c>
      <c r="F22" s="157">
        <f t="shared" si="41"/>
        <v>0.77064516129032246</v>
      </c>
      <c r="G22" s="158">
        <f t="shared" si="42"/>
        <v>2.3889999999999998</v>
      </c>
      <c r="H22" s="159">
        <f t="shared" si="43"/>
        <v>3.1</v>
      </c>
      <c r="I22" s="160">
        <f t="shared" si="44"/>
        <v>6584.8670000000002</v>
      </c>
      <c r="J22" s="161">
        <f t="shared" si="45"/>
        <v>4.7680899861622959E-2</v>
      </c>
      <c r="K22" s="161">
        <f t="shared" si="46"/>
        <v>0.32846407783613624</v>
      </c>
      <c r="L22" s="161">
        <f t="shared" si="47"/>
        <v>0.23766615179926945</v>
      </c>
      <c r="M22" s="162">
        <f t="shared" si="48"/>
        <v>9.1240000000000006</v>
      </c>
      <c r="N22" s="163">
        <f t="shared" si="49"/>
        <v>0.72899999999999998</v>
      </c>
      <c r="O22" s="163">
        <f t="shared" si="50"/>
        <v>8.8689999999999998</v>
      </c>
      <c r="P22" s="164">
        <f t="shared" si="51"/>
        <v>0</v>
      </c>
      <c r="Q22" s="165">
        <f t="shared" si="52"/>
        <v>72</v>
      </c>
      <c r="R22" s="166">
        <f t="shared" si="53"/>
        <v>24.229798623824141</v>
      </c>
      <c r="S22" s="138">
        <f t="shared" si="54"/>
        <v>48</v>
      </c>
      <c r="T22" s="138">
        <f t="shared" si="55"/>
        <v>584</v>
      </c>
      <c r="U22" t="s">
        <v>115</v>
      </c>
      <c r="V22" t="s">
        <v>118</v>
      </c>
      <c r="W22" t="s">
        <v>115</v>
      </c>
      <c r="X22" s="4" t="s">
        <v>118</v>
      </c>
      <c r="Y22" s="4" t="s">
        <v>182</v>
      </c>
      <c r="Z22" s="4" t="s">
        <v>181</v>
      </c>
      <c r="AA22" s="4" t="s">
        <v>48</v>
      </c>
      <c r="AB22" s="4">
        <v>511</v>
      </c>
      <c r="AC22" s="4">
        <v>6584.8670000000002</v>
      </c>
      <c r="AD22" s="4">
        <v>2756.0219999999999</v>
      </c>
      <c r="AE22" s="4">
        <v>2.3889999999999998</v>
      </c>
      <c r="AF22" s="4">
        <v>3.1</v>
      </c>
      <c r="AG22" s="4">
        <v>9.1240000000000006</v>
      </c>
      <c r="AH22" s="4">
        <v>435.62573400000002</v>
      </c>
      <c r="AI22" s="4">
        <v>20.771027</v>
      </c>
      <c r="AJ22" s="4">
        <v>143.08740499999999</v>
      </c>
      <c r="AK22" s="4">
        <v>1565</v>
      </c>
      <c r="AL22" s="4">
        <v>48</v>
      </c>
      <c r="AM22" s="4">
        <v>584</v>
      </c>
      <c r="AN22" s="4">
        <v>72</v>
      </c>
      <c r="AO22" s="4">
        <v>15.115881</v>
      </c>
      <c r="AP22" s="4">
        <v>1140.8</v>
      </c>
      <c r="AQ22" s="4">
        <v>0</v>
      </c>
      <c r="AR22" s="4">
        <v>86</v>
      </c>
      <c r="AS22" s="4">
        <v>38334</v>
      </c>
      <c r="AT22" s="4">
        <v>0.72899999999999998</v>
      </c>
      <c r="AU22" s="4">
        <v>8.8689999999999998</v>
      </c>
      <c r="AV22" s="4">
        <v>154</v>
      </c>
      <c r="AW22" s="4">
        <v>0</v>
      </c>
      <c r="AX22" s="4">
        <v>0.53</v>
      </c>
      <c r="AY22">
        <v>0.77064516129032246</v>
      </c>
      <c r="AZ22" t="s">
        <v>70</v>
      </c>
      <c r="BA22" t="s">
        <v>233</v>
      </c>
      <c r="BB22">
        <v>1</v>
      </c>
      <c r="BC22" t="s">
        <v>236</v>
      </c>
      <c r="BD22">
        <v>1</v>
      </c>
      <c r="BE22">
        <v>46502.985000000001</v>
      </c>
      <c r="BF22">
        <v>0.14160095314311544</v>
      </c>
      <c r="BG22">
        <v>0.10912408937383959</v>
      </c>
      <c r="BH22">
        <v>99160.548999999999</v>
      </c>
      <c r="BI22">
        <v>6.6406116811636454E-2</v>
      </c>
      <c r="BJ22">
        <v>5.1175552600967567E-2</v>
      </c>
      <c r="BK22">
        <v>1</v>
      </c>
      <c r="BL22" t="s">
        <v>70</v>
      </c>
      <c r="BM22">
        <v>0</v>
      </c>
      <c r="BN22" t="s">
        <v>243</v>
      </c>
    </row>
    <row r="23" spans="1:66">
      <c r="A23" s="139" t="str">
        <f t="shared" si="36"/>
        <v>미추홀교통</v>
      </c>
      <c r="B23" s="139" t="str">
        <f t="shared" si="37"/>
        <v>76</v>
      </c>
      <c r="C23" s="140" t="str">
        <f t="shared" si="38"/>
        <v>70바2692</v>
      </c>
      <c r="D23" s="128" t="str">
        <f t="shared" si="39"/>
        <v>중형</v>
      </c>
      <c r="E23" s="124" t="str">
        <f t="shared" si="40"/>
        <v>D</v>
      </c>
      <c r="F23" s="147">
        <f t="shared" si="41"/>
        <v>0.82129032258064505</v>
      </c>
      <c r="G23" s="148">
        <f t="shared" si="42"/>
        <v>2.5459999999999998</v>
      </c>
      <c r="H23" s="149">
        <f t="shared" si="43"/>
        <v>3.1</v>
      </c>
      <c r="I23" s="150">
        <f t="shared" si="44"/>
        <v>5936.77</v>
      </c>
      <c r="J23" s="151">
        <f t="shared" si="45"/>
        <v>3.5620782808465409E-2</v>
      </c>
      <c r="K23" s="151">
        <f t="shared" si="46"/>
        <v>0.32312405290217144</v>
      </c>
      <c r="L23" s="151">
        <f t="shared" si="47"/>
        <v>0.34277898587952704</v>
      </c>
      <c r="M23" s="152">
        <f t="shared" si="48"/>
        <v>8.4870000000000001</v>
      </c>
      <c r="N23" s="153">
        <f t="shared" si="49"/>
        <v>0.20200000000000001</v>
      </c>
      <c r="O23" s="153">
        <f t="shared" si="50"/>
        <v>14.115</v>
      </c>
      <c r="P23" s="154">
        <f t="shared" si="51"/>
        <v>1.1666666666666665E-2</v>
      </c>
      <c r="Q23" s="155">
        <f t="shared" si="52"/>
        <v>86</v>
      </c>
      <c r="R23" s="156">
        <f t="shared" si="53"/>
        <v>24.345120514717046</v>
      </c>
      <c r="S23" s="141">
        <f t="shared" si="54"/>
        <v>12</v>
      </c>
      <c r="T23" s="141">
        <f t="shared" si="55"/>
        <v>838</v>
      </c>
      <c r="U23" t="s">
        <v>115</v>
      </c>
      <c r="V23" t="s">
        <v>118</v>
      </c>
      <c r="W23" t="s">
        <v>115</v>
      </c>
      <c r="X23" s="4" t="s">
        <v>118</v>
      </c>
      <c r="Y23" s="4" t="s">
        <v>183</v>
      </c>
      <c r="Z23" s="4" t="s">
        <v>181</v>
      </c>
      <c r="AA23" s="4" t="s">
        <v>48</v>
      </c>
      <c r="AB23" s="4">
        <v>511</v>
      </c>
      <c r="AC23" s="4">
        <v>5936.77</v>
      </c>
      <c r="AD23" s="4">
        <v>2331.4059999999999</v>
      </c>
      <c r="AE23" s="4">
        <v>2.5459999999999998</v>
      </c>
      <c r="AF23" s="4">
        <v>3.1</v>
      </c>
      <c r="AG23" s="4">
        <v>8.4870000000000001</v>
      </c>
      <c r="AH23" s="4">
        <v>380.28344499999997</v>
      </c>
      <c r="AI23" s="4">
        <v>13.545994</v>
      </c>
      <c r="AJ23" s="4">
        <v>122.878728</v>
      </c>
      <c r="AK23" s="4">
        <v>2035</v>
      </c>
      <c r="AL23" s="4">
        <v>12</v>
      </c>
      <c r="AM23" s="4">
        <v>838</v>
      </c>
      <c r="AN23" s="4">
        <v>86</v>
      </c>
      <c r="AO23" s="4">
        <v>15.611433999999999</v>
      </c>
      <c r="AP23" s="4">
        <v>1079.5</v>
      </c>
      <c r="AQ23" s="4">
        <v>0.7</v>
      </c>
      <c r="AR23" s="4">
        <v>76</v>
      </c>
      <c r="AS23" s="4">
        <v>16594</v>
      </c>
      <c r="AT23" s="4">
        <v>0.20200000000000001</v>
      </c>
      <c r="AU23" s="4">
        <v>14.115</v>
      </c>
      <c r="AV23" s="4">
        <v>49850</v>
      </c>
      <c r="AW23" s="4">
        <v>0</v>
      </c>
      <c r="AX23" s="4">
        <v>0.54</v>
      </c>
      <c r="AY23">
        <v>0.82129032258064505</v>
      </c>
      <c r="AZ23" t="s">
        <v>67</v>
      </c>
      <c r="BA23" t="s">
        <v>233</v>
      </c>
      <c r="BB23">
        <v>1</v>
      </c>
      <c r="BC23" t="s">
        <v>235</v>
      </c>
      <c r="BD23">
        <v>9</v>
      </c>
      <c r="BE23">
        <v>46502.985000000001</v>
      </c>
      <c r="BF23">
        <v>0.1276642778952792</v>
      </c>
      <c r="BG23">
        <v>0.10484943597463897</v>
      </c>
      <c r="BH23">
        <v>99160.548999999999</v>
      </c>
      <c r="BI23">
        <v>5.9870281678250897E-2</v>
      </c>
      <c r="BJ23">
        <v>4.917088295252476E-2</v>
      </c>
      <c r="BK23">
        <v>1</v>
      </c>
      <c r="BL23" t="s">
        <v>67</v>
      </c>
      <c r="BM23">
        <v>0</v>
      </c>
      <c r="BN23" t="s">
        <v>243</v>
      </c>
    </row>
    <row r="24" spans="1:66">
      <c r="A24" s="136" t="str">
        <f t="shared" si="36"/>
        <v>미추홀교통</v>
      </c>
      <c r="B24" s="136" t="str">
        <f t="shared" si="37"/>
        <v>76</v>
      </c>
      <c r="C24" s="137" t="str">
        <f t="shared" si="38"/>
        <v>70바2694</v>
      </c>
      <c r="D24" s="112" t="str">
        <f t="shared" si="39"/>
        <v>중형</v>
      </c>
      <c r="E24" s="108" t="str">
        <f t="shared" si="40"/>
        <v>C</v>
      </c>
      <c r="F24" s="157">
        <f t="shared" si="41"/>
        <v>0.84999999999999987</v>
      </c>
      <c r="G24" s="158">
        <f t="shared" si="42"/>
        <v>2.6349999999999998</v>
      </c>
      <c r="H24" s="159">
        <f t="shared" si="43"/>
        <v>3.1</v>
      </c>
      <c r="I24" s="160">
        <f t="shared" si="44"/>
        <v>6700.3050000000003</v>
      </c>
      <c r="J24" s="161">
        <f t="shared" si="45"/>
        <v>2.5732813238413314E-2</v>
      </c>
      <c r="K24" s="161">
        <f t="shared" si="46"/>
        <v>0.30702678850411308</v>
      </c>
      <c r="L24" s="161">
        <f t="shared" si="47"/>
        <v>0.33207443541749215</v>
      </c>
      <c r="M24" s="162">
        <f t="shared" si="48"/>
        <v>8.0540000000000003</v>
      </c>
      <c r="N24" s="163">
        <f t="shared" si="49"/>
        <v>0</v>
      </c>
      <c r="O24" s="163">
        <f t="shared" si="50"/>
        <v>12.865</v>
      </c>
      <c r="P24" s="164">
        <f t="shared" si="51"/>
        <v>0</v>
      </c>
      <c r="Q24" s="165">
        <f t="shared" si="52"/>
        <v>74</v>
      </c>
      <c r="R24" s="166">
        <f t="shared" si="53"/>
        <v>24.950875266279819</v>
      </c>
      <c r="S24" s="138">
        <f t="shared" si="54"/>
        <v>0</v>
      </c>
      <c r="T24" s="138">
        <f t="shared" si="55"/>
        <v>862</v>
      </c>
      <c r="U24" t="s">
        <v>115</v>
      </c>
      <c r="V24" t="s">
        <v>118</v>
      </c>
      <c r="W24" t="s">
        <v>115</v>
      </c>
      <c r="X24" s="4" t="s">
        <v>118</v>
      </c>
      <c r="Y24" s="4" t="s">
        <v>184</v>
      </c>
      <c r="Z24" s="4" t="s">
        <v>181</v>
      </c>
      <c r="AA24" s="4" t="s">
        <v>48</v>
      </c>
      <c r="AB24" s="4">
        <v>511</v>
      </c>
      <c r="AC24" s="4">
        <v>6700.3050000000003</v>
      </c>
      <c r="AD24" s="4">
        <v>2542.5360000000001</v>
      </c>
      <c r="AE24" s="4">
        <v>2.6349999999999998</v>
      </c>
      <c r="AF24" s="4">
        <v>3.1</v>
      </c>
      <c r="AG24" s="4">
        <v>8.0540000000000003</v>
      </c>
      <c r="AH24" s="4">
        <v>402.463458</v>
      </c>
      <c r="AI24" s="4">
        <v>10.356517</v>
      </c>
      <c r="AJ24" s="4">
        <v>123.567063</v>
      </c>
      <c r="AK24" s="4">
        <v>2225</v>
      </c>
      <c r="AL24" s="4">
        <v>0</v>
      </c>
      <c r="AM24" s="4">
        <v>862</v>
      </c>
      <c r="AN24" s="4">
        <v>74</v>
      </c>
      <c r="AO24" s="4">
        <v>16.648230999999999</v>
      </c>
      <c r="AP24" s="4">
        <v>930</v>
      </c>
      <c r="AQ24" s="4">
        <v>0</v>
      </c>
      <c r="AR24" s="4">
        <v>21</v>
      </c>
      <c r="AS24" s="4">
        <v>6493</v>
      </c>
      <c r="AT24" s="4">
        <v>0</v>
      </c>
      <c r="AU24" s="4">
        <v>12.865</v>
      </c>
      <c r="AV24" s="4">
        <v>53101</v>
      </c>
      <c r="AW24" s="4">
        <v>0</v>
      </c>
      <c r="AX24" s="4">
        <v>0.53</v>
      </c>
      <c r="AY24">
        <v>0.84999999999999987</v>
      </c>
      <c r="AZ24" t="s">
        <v>69</v>
      </c>
      <c r="BA24" t="s">
        <v>233</v>
      </c>
      <c r="BB24">
        <v>2</v>
      </c>
      <c r="BC24" t="s">
        <v>270</v>
      </c>
      <c r="BD24">
        <v>8</v>
      </c>
      <c r="BE24">
        <v>46502.985000000001</v>
      </c>
      <c r="BF24">
        <v>0.14408333142485369</v>
      </c>
      <c r="BG24">
        <v>0.12247083171112562</v>
      </c>
      <c r="BH24">
        <v>99160.548999999999</v>
      </c>
      <c r="BI24">
        <v>6.7570269301352903E-2</v>
      </c>
      <c r="BJ24">
        <v>5.7434728906149958E-2</v>
      </c>
      <c r="BK24">
        <v>1</v>
      </c>
      <c r="BL24" t="s">
        <v>67</v>
      </c>
      <c r="BM24">
        <v>1</v>
      </c>
      <c r="BN24" t="s">
        <v>241</v>
      </c>
    </row>
    <row r="25" spans="1:66">
      <c r="A25" s="139" t="str">
        <f t="shared" si="36"/>
        <v>미추홀교통</v>
      </c>
      <c r="B25" s="139" t="str">
        <f t="shared" si="37"/>
        <v>76</v>
      </c>
      <c r="C25" s="140" t="str">
        <f t="shared" si="38"/>
        <v>70바2743</v>
      </c>
      <c r="D25" s="128" t="str">
        <f t="shared" si="39"/>
        <v>중형</v>
      </c>
      <c r="E25" s="124" t="str">
        <f t="shared" si="40"/>
        <v>B</v>
      </c>
      <c r="F25" s="147">
        <f t="shared" si="41"/>
        <v>0.91161290322580646</v>
      </c>
      <c r="G25" s="148">
        <f t="shared" si="42"/>
        <v>2.8260000000000001</v>
      </c>
      <c r="H25" s="149">
        <f t="shared" si="43"/>
        <v>3.1</v>
      </c>
      <c r="I25" s="150">
        <f t="shared" si="44"/>
        <v>6923.098</v>
      </c>
      <c r="J25" s="151">
        <f t="shared" si="45"/>
        <v>2.4019275797176377E-2</v>
      </c>
      <c r="K25" s="151">
        <f t="shared" si="46"/>
        <v>0.30024554639363205</v>
      </c>
      <c r="L25" s="151">
        <f t="shared" si="47"/>
        <v>0.28657690531031049</v>
      </c>
      <c r="M25" s="152">
        <f t="shared" si="48"/>
        <v>6.117</v>
      </c>
      <c r="N25" s="153">
        <f t="shared" si="49"/>
        <v>2.9000000000000001E-2</v>
      </c>
      <c r="O25" s="153">
        <f t="shared" si="50"/>
        <v>5.07</v>
      </c>
      <c r="P25" s="154">
        <f t="shared" si="51"/>
        <v>0</v>
      </c>
      <c r="Q25" s="155">
        <f t="shared" si="52"/>
        <v>73</v>
      </c>
      <c r="R25" s="156">
        <f t="shared" si="53"/>
        <v>23.760629084415942</v>
      </c>
      <c r="S25" s="141">
        <f t="shared" si="54"/>
        <v>2</v>
      </c>
      <c r="T25" s="141">
        <f t="shared" si="55"/>
        <v>351</v>
      </c>
      <c r="U25" t="s">
        <v>115</v>
      </c>
      <c r="V25" t="s">
        <v>118</v>
      </c>
      <c r="W25" t="s">
        <v>115</v>
      </c>
      <c r="X25" s="4" t="s">
        <v>118</v>
      </c>
      <c r="Y25" s="4" t="s">
        <v>185</v>
      </c>
      <c r="Z25" s="4" t="s">
        <v>181</v>
      </c>
      <c r="AA25" s="4" t="s">
        <v>48</v>
      </c>
      <c r="AB25" s="4">
        <v>511</v>
      </c>
      <c r="AC25" s="4">
        <v>6923.098</v>
      </c>
      <c r="AD25" s="4">
        <v>2450.1509999999998</v>
      </c>
      <c r="AE25" s="4">
        <v>2.8260000000000001</v>
      </c>
      <c r="AF25" s="4">
        <v>3.1</v>
      </c>
      <c r="AG25" s="4">
        <v>6.117</v>
      </c>
      <c r="AH25" s="4">
        <v>431.18735500000003</v>
      </c>
      <c r="AI25" s="4">
        <v>10.356807999999999</v>
      </c>
      <c r="AJ25" s="4">
        <v>129.46208300000001</v>
      </c>
      <c r="AK25" s="4">
        <v>1984</v>
      </c>
      <c r="AL25" s="4">
        <v>2</v>
      </c>
      <c r="AM25" s="4">
        <v>351</v>
      </c>
      <c r="AN25" s="4">
        <v>73</v>
      </c>
      <c r="AO25" s="4">
        <v>16.055892</v>
      </c>
      <c r="AP25" s="4">
        <v>631</v>
      </c>
      <c r="AQ25" s="4">
        <v>0</v>
      </c>
      <c r="AR25" s="4">
        <v>34</v>
      </c>
      <c r="AS25" s="4">
        <v>10499</v>
      </c>
      <c r="AT25" s="4">
        <v>2.9000000000000001E-2</v>
      </c>
      <c r="AU25" s="4">
        <v>5.07</v>
      </c>
      <c r="AV25" s="4">
        <v>57847</v>
      </c>
      <c r="AW25" s="4">
        <v>0</v>
      </c>
      <c r="AX25" s="4">
        <v>0.52</v>
      </c>
      <c r="AY25">
        <v>0.91161290322580646</v>
      </c>
      <c r="AZ25" t="s">
        <v>68</v>
      </c>
      <c r="BA25" t="s">
        <v>233</v>
      </c>
      <c r="BB25">
        <v>2</v>
      </c>
      <c r="BC25" t="s">
        <v>251</v>
      </c>
      <c r="BD25">
        <v>10</v>
      </c>
      <c r="BE25">
        <v>46502.985000000001</v>
      </c>
      <c r="BF25">
        <v>0.14887427118925806</v>
      </c>
      <c r="BG25">
        <v>0.13571570657446558</v>
      </c>
      <c r="BH25">
        <v>99160.548999999999</v>
      </c>
      <c r="BI25">
        <v>6.9817060008411203E-2</v>
      </c>
      <c r="BJ25">
        <v>6.3646132768958086E-2</v>
      </c>
      <c r="BK25">
        <v>1</v>
      </c>
      <c r="BL25" t="s">
        <v>68</v>
      </c>
      <c r="BM25">
        <v>0</v>
      </c>
      <c r="BN25" t="s">
        <v>243</v>
      </c>
    </row>
    <row r="26" spans="1:66">
      <c r="A26" s="136" t="str">
        <f t="shared" si="36"/>
        <v>미추홀교통</v>
      </c>
      <c r="B26" s="136" t="str">
        <f t="shared" si="37"/>
        <v>76</v>
      </c>
      <c r="C26" s="137" t="str">
        <f t="shared" si="38"/>
        <v>70바2745</v>
      </c>
      <c r="D26" s="112" t="str">
        <f t="shared" si="39"/>
        <v>중형</v>
      </c>
      <c r="E26" s="108" t="str">
        <f t="shared" si="40"/>
        <v>C</v>
      </c>
      <c r="F26" s="157">
        <f t="shared" si="41"/>
        <v>0.85193548387096774</v>
      </c>
      <c r="G26" s="158">
        <f t="shared" si="42"/>
        <v>2.641</v>
      </c>
      <c r="H26" s="159">
        <f t="shared" si="43"/>
        <v>3.1</v>
      </c>
      <c r="I26" s="160">
        <f t="shared" si="44"/>
        <v>6266.2479999999996</v>
      </c>
      <c r="J26" s="161">
        <f t="shared" si="45"/>
        <v>3.5391279005564651E-2</v>
      </c>
      <c r="K26" s="161">
        <f t="shared" si="46"/>
        <v>0.34001083128729126</v>
      </c>
      <c r="L26" s="161">
        <f t="shared" si="47"/>
        <v>0.29858377772472461</v>
      </c>
      <c r="M26" s="162">
        <f t="shared" si="48"/>
        <v>7.8609999999999998</v>
      </c>
      <c r="N26" s="163">
        <f t="shared" si="49"/>
        <v>3.2000000000000001E-2</v>
      </c>
      <c r="O26" s="163">
        <f t="shared" si="50"/>
        <v>6.99</v>
      </c>
      <c r="P26" s="164">
        <f t="shared" si="51"/>
        <v>0</v>
      </c>
      <c r="Q26" s="165">
        <f t="shared" si="52"/>
        <v>75</v>
      </c>
      <c r="R26" s="166">
        <f t="shared" si="53"/>
        <v>25.163457211993499</v>
      </c>
      <c r="S26" s="138">
        <f t="shared" si="54"/>
        <v>2</v>
      </c>
      <c r="T26" s="138">
        <f t="shared" si="55"/>
        <v>438</v>
      </c>
      <c r="U26" t="s">
        <v>115</v>
      </c>
      <c r="V26" t="s">
        <v>118</v>
      </c>
      <c r="W26" t="s">
        <v>115</v>
      </c>
      <c r="X26" s="4" t="s">
        <v>118</v>
      </c>
      <c r="Y26" s="4" t="s">
        <v>186</v>
      </c>
      <c r="Z26" s="4" t="s">
        <v>181</v>
      </c>
      <c r="AA26" s="4" t="s">
        <v>48</v>
      </c>
      <c r="AB26" s="4">
        <v>511</v>
      </c>
      <c r="AC26" s="4">
        <v>6266.2479999999996</v>
      </c>
      <c r="AD26" s="4">
        <v>2372.3040000000001</v>
      </c>
      <c r="AE26" s="4">
        <v>2.641</v>
      </c>
      <c r="AF26" s="4">
        <v>3.1</v>
      </c>
      <c r="AG26" s="4">
        <v>7.8609999999999998</v>
      </c>
      <c r="AH26" s="4">
        <v>398.69129900000001</v>
      </c>
      <c r="AI26" s="4">
        <v>14.110194999999999</v>
      </c>
      <c r="AJ26" s="4">
        <v>135.55936</v>
      </c>
      <c r="AK26" s="4">
        <v>1871</v>
      </c>
      <c r="AL26" s="4">
        <v>2</v>
      </c>
      <c r="AM26" s="4">
        <v>438</v>
      </c>
      <c r="AN26" s="4">
        <v>75</v>
      </c>
      <c r="AO26" s="4">
        <v>15.717041999999999</v>
      </c>
      <c r="AP26" s="4">
        <v>1047</v>
      </c>
      <c r="AQ26" s="4">
        <v>0</v>
      </c>
      <c r="AR26" s="4">
        <v>133</v>
      </c>
      <c r="AS26" s="4">
        <v>46060</v>
      </c>
      <c r="AT26" s="4">
        <v>3.2000000000000001E-2</v>
      </c>
      <c r="AU26" s="4">
        <v>6.99</v>
      </c>
      <c r="AV26" s="4">
        <v>51109</v>
      </c>
      <c r="AW26" s="4">
        <v>0</v>
      </c>
      <c r="AX26" s="4">
        <v>0.52</v>
      </c>
      <c r="AY26">
        <v>0.85193548387096774</v>
      </c>
      <c r="AZ26" t="s">
        <v>69</v>
      </c>
      <c r="BA26" t="s">
        <v>233</v>
      </c>
      <c r="BB26">
        <v>1</v>
      </c>
      <c r="BC26" t="s">
        <v>252</v>
      </c>
      <c r="BD26">
        <v>7</v>
      </c>
      <c r="BE26">
        <v>46502.985000000001</v>
      </c>
      <c r="BF26">
        <v>0.13474937146507907</v>
      </c>
      <c r="BG26">
        <v>0.11479777098041091</v>
      </c>
      <c r="BH26">
        <v>99160.548999999999</v>
      </c>
      <c r="BI26">
        <v>6.3192953883302927E-2</v>
      </c>
      <c r="BJ26">
        <v>5.3836319743807426E-2</v>
      </c>
      <c r="BK26">
        <v>1</v>
      </c>
      <c r="BL26" t="s">
        <v>69</v>
      </c>
      <c r="BM26">
        <v>0</v>
      </c>
      <c r="BN26" t="s">
        <v>243</v>
      </c>
    </row>
    <row r="27" spans="1:66">
      <c r="A27" s="139" t="str">
        <f t="shared" si="36"/>
        <v>미추홀교통</v>
      </c>
      <c r="B27" s="139" t="str">
        <f t="shared" si="37"/>
        <v>76</v>
      </c>
      <c r="C27" s="140" t="str">
        <f t="shared" si="38"/>
        <v>70바2764</v>
      </c>
      <c r="D27" s="128" t="str">
        <f t="shared" si="39"/>
        <v>중형</v>
      </c>
      <c r="E27" s="124" t="str">
        <f t="shared" si="40"/>
        <v>D</v>
      </c>
      <c r="F27" s="147">
        <f t="shared" si="41"/>
        <v>0.80774193548387097</v>
      </c>
      <c r="G27" s="148">
        <f t="shared" si="42"/>
        <v>2.504</v>
      </c>
      <c r="H27" s="149">
        <f t="shared" si="43"/>
        <v>3.1</v>
      </c>
      <c r="I27" s="150">
        <f t="shared" si="44"/>
        <v>6944.0950000000003</v>
      </c>
      <c r="J27" s="151">
        <f t="shared" si="45"/>
        <v>3.8237348735693358E-2</v>
      </c>
      <c r="K27" s="151">
        <f t="shared" si="46"/>
        <v>0.31371713217868868</v>
      </c>
      <c r="L27" s="151">
        <f t="shared" si="47"/>
        <v>0.2916146740503982</v>
      </c>
      <c r="M27" s="152">
        <f t="shared" si="48"/>
        <v>9.5449999999999999</v>
      </c>
      <c r="N27" s="153">
        <f t="shared" si="49"/>
        <v>0.13</v>
      </c>
      <c r="O27" s="153">
        <f t="shared" si="50"/>
        <v>14.214</v>
      </c>
      <c r="P27" s="154">
        <f t="shared" si="51"/>
        <v>0</v>
      </c>
      <c r="Q27" s="155">
        <f t="shared" si="52"/>
        <v>81</v>
      </c>
      <c r="R27" s="156">
        <f t="shared" si="53"/>
        <v>25.575063681737124</v>
      </c>
      <c r="S27" s="141">
        <f t="shared" si="54"/>
        <v>9</v>
      </c>
      <c r="T27" s="141">
        <f t="shared" si="55"/>
        <v>987</v>
      </c>
      <c r="U27" t="s">
        <v>115</v>
      </c>
      <c r="V27" t="s">
        <v>118</v>
      </c>
      <c r="W27" t="s">
        <v>115</v>
      </c>
      <c r="X27" s="4" t="s">
        <v>118</v>
      </c>
      <c r="Y27" s="4" t="s">
        <v>187</v>
      </c>
      <c r="Z27" s="4" t="s">
        <v>181</v>
      </c>
      <c r="AA27" s="4" t="s">
        <v>48</v>
      </c>
      <c r="AB27" s="4">
        <v>511</v>
      </c>
      <c r="AC27" s="4">
        <v>6944.0950000000003</v>
      </c>
      <c r="AD27" s="4">
        <v>2772.9409999999998</v>
      </c>
      <c r="AE27" s="4">
        <v>2.504</v>
      </c>
      <c r="AF27" s="4">
        <v>3.1</v>
      </c>
      <c r="AG27" s="4">
        <v>9.5449999999999999</v>
      </c>
      <c r="AH27" s="4">
        <v>418.980121</v>
      </c>
      <c r="AI27" s="4">
        <v>16.020689000000001</v>
      </c>
      <c r="AJ27" s="4">
        <v>131.44124199999999</v>
      </c>
      <c r="AK27" s="4">
        <v>2025</v>
      </c>
      <c r="AL27" s="4">
        <v>9</v>
      </c>
      <c r="AM27" s="4">
        <v>987</v>
      </c>
      <c r="AN27" s="4">
        <v>81</v>
      </c>
      <c r="AO27" s="4">
        <v>16.573805</v>
      </c>
      <c r="AP27" s="4">
        <v>1569.5</v>
      </c>
      <c r="AQ27" s="4">
        <v>0</v>
      </c>
      <c r="AR27" s="4">
        <v>61</v>
      </c>
      <c r="AS27" s="4">
        <v>36226</v>
      </c>
      <c r="AT27" s="4">
        <v>0.13</v>
      </c>
      <c r="AU27" s="4">
        <v>14.214</v>
      </c>
      <c r="AV27" s="4">
        <v>49772</v>
      </c>
      <c r="AW27" s="4">
        <v>0</v>
      </c>
      <c r="AX27" s="4">
        <v>0.54</v>
      </c>
      <c r="AY27">
        <v>0.80774193548387097</v>
      </c>
      <c r="AZ27" t="s">
        <v>67</v>
      </c>
      <c r="BA27" t="s">
        <v>233</v>
      </c>
      <c r="BB27">
        <v>2</v>
      </c>
      <c r="BC27" t="s">
        <v>253</v>
      </c>
      <c r="BD27">
        <v>10</v>
      </c>
      <c r="BE27">
        <v>46502.985000000001</v>
      </c>
      <c r="BF27">
        <v>0.14932579059172224</v>
      </c>
      <c r="BG27">
        <v>0.12061670311021694</v>
      </c>
      <c r="BH27">
        <v>99160.548999999999</v>
      </c>
      <c r="BI27">
        <v>7.0028807525057177E-2</v>
      </c>
      <c r="BJ27">
        <v>5.6565204529917153E-2</v>
      </c>
      <c r="BK27">
        <v>1</v>
      </c>
      <c r="BL27" t="s">
        <v>67</v>
      </c>
      <c r="BM27">
        <v>0</v>
      </c>
      <c r="BN27" t="s">
        <v>243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5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151</v>
      </c>
      <c r="B3" s="35"/>
      <c r="E3" s="11"/>
      <c r="F3" s="8"/>
      <c r="G3" s="11"/>
      <c r="H3" s="11"/>
      <c r="X3" s="11"/>
      <c r="Y3" s="11"/>
    </row>
    <row r="4" spans="1:78" ht="27">
      <c r="A4" s="118" t="s">
        <v>38</v>
      </c>
      <c r="B4" s="119" t="s">
        <v>49</v>
      </c>
      <c r="C4" s="120" t="s">
        <v>137</v>
      </c>
      <c r="D4" s="120" t="s">
        <v>152</v>
      </c>
      <c r="E4" s="121" t="s">
        <v>141</v>
      </c>
      <c r="F4" s="119" t="s">
        <v>145</v>
      </c>
      <c r="G4" s="121" t="s">
        <v>143</v>
      </c>
      <c r="H4" s="121" t="s">
        <v>147</v>
      </c>
      <c r="I4" s="122" t="s">
        <v>149</v>
      </c>
      <c r="J4" s="121" t="s">
        <v>11</v>
      </c>
      <c r="K4" s="121" t="s">
        <v>12</v>
      </c>
      <c r="L4" s="121" t="s">
        <v>13</v>
      </c>
      <c r="M4" s="121" t="s">
        <v>72</v>
      </c>
      <c r="N4" s="121" t="s">
        <v>6</v>
      </c>
      <c r="O4" s="121" t="s">
        <v>7</v>
      </c>
      <c r="P4" s="121" t="s">
        <v>158</v>
      </c>
      <c r="Q4" s="214" t="s">
        <v>43</v>
      </c>
      <c r="R4" s="214" t="s">
        <v>44</v>
      </c>
      <c r="S4" s="13"/>
      <c r="T4" s="13" t="s">
        <v>42</v>
      </c>
      <c r="U4" s="13" t="s">
        <v>154</v>
      </c>
      <c r="V4" s="13" t="s">
        <v>155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261</v>
      </c>
      <c r="AN4" s="13"/>
      <c r="AO4" t="s">
        <v>162</v>
      </c>
      <c r="AP4" t="s">
        <v>262</v>
      </c>
      <c r="AQ4" t="s">
        <v>142</v>
      </c>
      <c r="AR4" t="s">
        <v>31</v>
      </c>
      <c r="AS4" t="s">
        <v>0</v>
      </c>
      <c r="AT4" t="s">
        <v>9</v>
      </c>
      <c r="AU4" t="s">
        <v>29</v>
      </c>
      <c r="AV4" t="s">
        <v>155</v>
      </c>
      <c r="AW4" t="s">
        <v>65</v>
      </c>
      <c r="AX4" t="s">
        <v>263</v>
      </c>
      <c r="AY4" t="s">
        <v>122</v>
      </c>
      <c r="AZ4" t="s">
        <v>264</v>
      </c>
      <c r="BA4" t="s">
        <v>265</v>
      </c>
      <c r="BB4" t="s">
        <v>266</v>
      </c>
      <c r="BC4" t="s">
        <v>267</v>
      </c>
      <c r="BD4">
        <v>10</v>
      </c>
      <c r="BE4" t="s">
        <v>134</v>
      </c>
      <c r="BF4" t="s">
        <v>135</v>
      </c>
      <c r="BG4" t="s">
        <v>136</v>
      </c>
      <c r="BI4" t="s">
        <v>0</v>
      </c>
      <c r="BJ4" t="s">
        <v>73</v>
      </c>
      <c r="BK4" t="s">
        <v>65</v>
      </c>
      <c r="BL4" t="s">
        <v>153</v>
      </c>
      <c r="BM4" t="s">
        <v>139</v>
      </c>
      <c r="BN4" t="s">
        <v>144</v>
      </c>
      <c r="BO4" t="s">
        <v>142</v>
      </c>
      <c r="BP4" t="s">
        <v>146</v>
      </c>
      <c r="BQ4" t="s">
        <v>148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285" t="str">
        <f>BI5</f>
        <v>미추홀교통</v>
      </c>
      <c r="B5" s="123" t="str">
        <f>IF(BJ5="NULL", E5, BJ5)</f>
        <v>강석하</v>
      </c>
      <c r="C5" s="124" t="str">
        <f>BK5</f>
        <v>C</v>
      </c>
      <c r="D5" s="125">
        <f>BL5</f>
        <v>0.89303700335735203</v>
      </c>
      <c r="E5" s="126">
        <f>U5</f>
        <v>7476</v>
      </c>
      <c r="F5" s="127" t="str">
        <f t="shared" ref="F5:I6" si="0">BN5</f>
        <v>12</v>
      </c>
      <c r="G5" s="128" t="str">
        <f t="shared" si="0"/>
        <v>70바2771</v>
      </c>
      <c r="H5" s="129">
        <f t="shared" si="0"/>
        <v>5</v>
      </c>
      <c r="I5" s="130">
        <f t="shared" si="0"/>
        <v>534.76099999999997</v>
      </c>
      <c r="J5" s="131">
        <f>AB5/AA5</f>
        <v>1.8024231721650373E-2</v>
      </c>
      <c r="K5" s="131">
        <f>AC5/AA5</f>
        <v>0.35073237666182094</v>
      </c>
      <c r="L5" s="131">
        <f>AD5/I5</f>
        <v>0.18699942591176247</v>
      </c>
      <c r="M5" s="132">
        <f>Z5</f>
        <v>10.077</v>
      </c>
      <c r="N5" s="133">
        <f>BV5</f>
        <v>0.18699942591176247</v>
      </c>
      <c r="O5" s="133">
        <f>BW5</f>
        <v>26.366919053558508</v>
      </c>
      <c r="P5" s="215">
        <f>AK5</f>
        <v>6</v>
      </c>
      <c r="Q5" s="216">
        <f>AE5</f>
        <v>1</v>
      </c>
      <c r="R5" s="216">
        <f>AF5</f>
        <v>141</v>
      </c>
      <c r="T5">
        <v>511</v>
      </c>
      <c r="U5">
        <v>7476</v>
      </c>
      <c r="V5" t="s">
        <v>188</v>
      </c>
      <c r="W5">
        <v>534.76099999999997</v>
      </c>
      <c r="X5">
        <v>285.90100000000001</v>
      </c>
      <c r="Y5">
        <v>1.87</v>
      </c>
      <c r="Z5">
        <v>10.077</v>
      </c>
      <c r="AA5">
        <v>33.765822</v>
      </c>
      <c r="AB5">
        <v>0.60860300000000001</v>
      </c>
      <c r="AC5">
        <v>11.842767</v>
      </c>
      <c r="AD5" s="1">
        <v>100</v>
      </c>
      <c r="AE5">
        <v>1</v>
      </c>
      <c r="AF5">
        <v>141</v>
      </c>
      <c r="AG5">
        <v>73</v>
      </c>
      <c r="AH5">
        <v>15.837344999999999</v>
      </c>
      <c r="AI5">
        <v>399.7</v>
      </c>
      <c r="AJ5">
        <v>0</v>
      </c>
      <c r="AK5">
        <v>6</v>
      </c>
      <c r="AL5">
        <v>1730</v>
      </c>
      <c r="AM5">
        <v>0.89303700335735203</v>
      </c>
      <c r="AN5" t="s">
        <v>69</v>
      </c>
      <c r="AO5">
        <v>130.71799999999999</v>
      </c>
      <c r="AP5" t="s">
        <v>343</v>
      </c>
      <c r="AQ5" t="s">
        <v>115</v>
      </c>
      <c r="AR5" t="s">
        <v>116</v>
      </c>
      <c r="AS5" t="s">
        <v>115</v>
      </c>
      <c r="AT5" t="s">
        <v>116</v>
      </c>
      <c r="AU5" t="s">
        <v>178</v>
      </c>
      <c r="AV5" t="s">
        <v>188</v>
      </c>
      <c r="AW5" t="s">
        <v>69</v>
      </c>
      <c r="AX5">
        <v>7476</v>
      </c>
      <c r="AY5" t="s">
        <v>271</v>
      </c>
      <c r="AZ5">
        <v>3</v>
      </c>
      <c r="BA5" t="s">
        <v>256</v>
      </c>
      <c r="BB5">
        <v>5</v>
      </c>
      <c r="BC5">
        <v>1</v>
      </c>
      <c r="BE5" t="s">
        <v>69</v>
      </c>
      <c r="BF5">
        <v>0</v>
      </c>
      <c r="BG5" t="s">
        <v>243</v>
      </c>
      <c r="BI5" t="s">
        <v>115</v>
      </c>
      <c r="BJ5" t="s">
        <v>188</v>
      </c>
      <c r="BK5" t="s">
        <v>69</v>
      </c>
      <c r="BL5">
        <v>0.89303700335735203</v>
      </c>
      <c r="BM5">
        <v>7476</v>
      </c>
      <c r="BN5" t="s">
        <v>116</v>
      </c>
      <c r="BO5" t="s">
        <v>178</v>
      </c>
      <c r="BP5">
        <v>5</v>
      </c>
      <c r="BQ5">
        <v>534.76099999999997</v>
      </c>
      <c r="BR5">
        <v>1.8024231721650373E-2</v>
      </c>
      <c r="BS5">
        <v>0.35073237666182094</v>
      </c>
      <c r="BT5">
        <v>0.18699942591176247</v>
      </c>
      <c r="BU5">
        <v>10.077</v>
      </c>
      <c r="BV5">
        <v>0.18699942591176247</v>
      </c>
      <c r="BW5">
        <v>26.366919053558508</v>
      </c>
      <c r="BX5">
        <v>6</v>
      </c>
      <c r="BY5">
        <v>1</v>
      </c>
      <c r="BZ5">
        <v>141</v>
      </c>
    </row>
    <row r="6" spans="1:78" ht="16.5">
      <c r="A6" s="286" t="str">
        <f>BI6</f>
        <v>미추홀교통</v>
      </c>
      <c r="B6" s="107" t="str">
        <f>IF(BJ6="NULL", E6, BJ6)</f>
        <v>강장묵</v>
      </c>
      <c r="C6" s="108" t="str">
        <f>BK6</f>
        <v>C</v>
      </c>
      <c r="D6" s="109">
        <f>BL6</f>
        <v>0.85178528912223483</v>
      </c>
      <c r="E6" s="110">
        <f>U6</f>
        <v>7492</v>
      </c>
      <c r="F6" s="111" t="str">
        <f t="shared" si="0"/>
        <v>76</v>
      </c>
      <c r="G6" s="112" t="str">
        <f t="shared" si="0"/>
        <v>70바2764</v>
      </c>
      <c r="H6" s="113">
        <f t="shared" si="0"/>
        <v>2</v>
      </c>
      <c r="I6" s="114">
        <f t="shared" si="0"/>
        <v>2622.8999999999996</v>
      </c>
      <c r="J6" s="115">
        <f>AB6/AA6</f>
        <v>2.3877548015098966E-2</v>
      </c>
      <c r="K6" s="115">
        <f>AC6/AA6</f>
        <v>0.30338824718305563</v>
      </c>
      <c r="L6" s="115">
        <f>AD6/I6</f>
        <v>0.26192382477410503</v>
      </c>
      <c r="M6" s="116">
        <f>Z6</f>
        <v>8.9640000000000004</v>
      </c>
      <c r="N6" s="117">
        <f>BV6</f>
        <v>7.6251477372374102E-2</v>
      </c>
      <c r="O6" s="117">
        <f>BW6</f>
        <v>9.1883030233710787</v>
      </c>
      <c r="P6" s="217">
        <f>AK6</f>
        <v>11</v>
      </c>
      <c r="Q6" s="218">
        <f>AE6</f>
        <v>2</v>
      </c>
      <c r="R6" s="218">
        <f>AF6</f>
        <v>241</v>
      </c>
      <c r="T6">
        <v>511</v>
      </c>
      <c r="U6">
        <v>7492</v>
      </c>
      <c r="V6" t="s">
        <v>189</v>
      </c>
      <c r="W6">
        <v>2622.9</v>
      </c>
      <c r="X6">
        <v>993.55700000000002</v>
      </c>
      <c r="Y6">
        <v>2.64</v>
      </c>
      <c r="Z6">
        <v>8.9640000000000004</v>
      </c>
      <c r="AA6">
        <v>153.19826800000001</v>
      </c>
      <c r="AB6">
        <v>3.6579989999999998</v>
      </c>
      <c r="AC6">
        <v>46.478554000000003</v>
      </c>
      <c r="AD6" s="1">
        <v>687</v>
      </c>
      <c r="AE6">
        <v>2</v>
      </c>
      <c r="AF6">
        <v>241</v>
      </c>
      <c r="AG6">
        <v>73</v>
      </c>
      <c r="AH6">
        <v>17.120950000000001</v>
      </c>
      <c r="AI6">
        <v>184.9</v>
      </c>
      <c r="AJ6">
        <v>0</v>
      </c>
      <c r="AK6">
        <v>11</v>
      </c>
      <c r="AL6">
        <v>11999</v>
      </c>
      <c r="AM6">
        <v>0.85178528912223483</v>
      </c>
      <c r="AN6" t="s">
        <v>69</v>
      </c>
      <c r="AO6">
        <v>2503.8519999999999</v>
      </c>
      <c r="AP6" t="s">
        <v>344</v>
      </c>
      <c r="AQ6" t="s">
        <v>115</v>
      </c>
      <c r="AR6" t="s">
        <v>118</v>
      </c>
      <c r="AS6" t="s">
        <v>115</v>
      </c>
      <c r="AT6" t="s">
        <v>118</v>
      </c>
      <c r="AU6" t="s">
        <v>187</v>
      </c>
      <c r="AV6" t="s">
        <v>189</v>
      </c>
      <c r="AW6" t="s">
        <v>69</v>
      </c>
      <c r="AX6">
        <v>7492</v>
      </c>
      <c r="AY6" t="s">
        <v>269</v>
      </c>
      <c r="AZ6">
        <v>5</v>
      </c>
      <c r="BA6" t="s">
        <v>345</v>
      </c>
      <c r="BB6">
        <v>2</v>
      </c>
      <c r="BC6">
        <v>1</v>
      </c>
      <c r="BE6" t="s">
        <v>69</v>
      </c>
      <c r="BF6">
        <v>0</v>
      </c>
      <c r="BG6" t="s">
        <v>243</v>
      </c>
      <c r="BI6" t="s">
        <v>115</v>
      </c>
      <c r="BJ6" t="s">
        <v>189</v>
      </c>
      <c r="BK6" t="s">
        <v>69</v>
      </c>
      <c r="BL6">
        <v>0.85178528912223483</v>
      </c>
      <c r="BM6">
        <v>7492</v>
      </c>
      <c r="BN6" t="s">
        <v>118</v>
      </c>
      <c r="BO6" t="s">
        <v>187</v>
      </c>
      <c r="BP6">
        <v>2</v>
      </c>
      <c r="BQ6">
        <v>2622.8999999999996</v>
      </c>
      <c r="BR6">
        <v>2.3877548015098966E-2</v>
      </c>
      <c r="BS6">
        <v>0.30338824718305563</v>
      </c>
      <c r="BT6">
        <v>0.26192382477410497</v>
      </c>
      <c r="BU6">
        <v>8.9640000000000004</v>
      </c>
      <c r="BV6">
        <v>7.6251477372374102E-2</v>
      </c>
      <c r="BW6">
        <v>9.1883030233710787</v>
      </c>
      <c r="BX6">
        <v>11</v>
      </c>
      <c r="BY6">
        <v>2</v>
      </c>
      <c r="BZ6">
        <v>241</v>
      </c>
    </row>
    <row r="7" spans="1:78" ht="16.5">
      <c r="A7" s="285" t="str">
        <f t="shared" ref="A7:A54" si="1">BI7</f>
        <v>미추홀교통</v>
      </c>
      <c r="B7" s="123" t="str">
        <f t="shared" ref="B7:B54" si="2">IF(BJ7="NULL", E7, BJ7)</f>
        <v>강태경</v>
      </c>
      <c r="C7" s="124" t="str">
        <f t="shared" ref="C7:C54" si="3">BK7</f>
        <v>B</v>
      </c>
      <c r="D7" s="125">
        <f t="shared" ref="D7:D54" si="4">BL7</f>
        <v>0.92049006075275253</v>
      </c>
      <c r="E7" s="126">
        <f t="shared" ref="E7:E54" si="5">U7</f>
        <v>8951</v>
      </c>
      <c r="F7" s="127" t="str">
        <f t="shared" ref="F7:F54" si="6">BN7</f>
        <v>12</v>
      </c>
      <c r="G7" s="128" t="str">
        <f t="shared" ref="G7:G54" si="7">BO7</f>
        <v>70바2771</v>
      </c>
      <c r="H7" s="129">
        <f t="shared" ref="H7:H54" si="8">BP7</f>
        <v>6</v>
      </c>
      <c r="I7" s="130">
        <f t="shared" ref="I7:I54" si="9">BQ7</f>
        <v>809.54199999999992</v>
      </c>
      <c r="J7" s="131">
        <f t="shared" ref="J7:J54" si="10">AB7/AA7</f>
        <v>1.2009508290493158E-2</v>
      </c>
      <c r="K7" s="131">
        <f t="shared" ref="K7:K54" si="11">AC7/AA7</f>
        <v>0.3982483898393771</v>
      </c>
      <c r="L7" s="131">
        <f t="shared" ref="L7:L54" si="12">AD7/I7</f>
        <v>0.22111267852687078</v>
      </c>
      <c r="M7" s="132">
        <f t="shared" ref="M7:M54" si="13">Z7</f>
        <v>10.624000000000001</v>
      </c>
      <c r="N7" s="133">
        <f t="shared" ref="N7:N54" si="14">BV7</f>
        <v>0</v>
      </c>
      <c r="O7" s="133">
        <f t="shared" ref="O7:O54" si="15">BW7</f>
        <v>9.8821308838824926</v>
      </c>
      <c r="P7" s="215">
        <f t="shared" ref="P7:P54" si="16">AK7</f>
        <v>20</v>
      </c>
      <c r="Q7" s="216">
        <f t="shared" ref="Q7:Q54" si="17">AE7</f>
        <v>0</v>
      </c>
      <c r="R7" s="216">
        <f t="shared" ref="R7:R54" si="18">AF7</f>
        <v>80</v>
      </c>
      <c r="T7">
        <v>511</v>
      </c>
      <c r="U7">
        <v>8951</v>
      </c>
      <c r="V7" t="s">
        <v>190</v>
      </c>
      <c r="W7">
        <v>809.54200000000003</v>
      </c>
      <c r="X7">
        <v>420.70800000000003</v>
      </c>
      <c r="Y7">
        <v>1.9239999999999999</v>
      </c>
      <c r="Z7">
        <v>10.624000000000001</v>
      </c>
      <c r="AA7">
        <v>52.527213000000003</v>
      </c>
      <c r="AB7">
        <v>0.630826</v>
      </c>
      <c r="AC7">
        <v>20.918877999999999</v>
      </c>
      <c r="AD7" s="1">
        <v>179</v>
      </c>
      <c r="AE7">
        <v>0</v>
      </c>
      <c r="AF7">
        <v>80</v>
      </c>
      <c r="AG7">
        <v>70</v>
      </c>
      <c r="AH7">
        <v>15.411858000000001</v>
      </c>
      <c r="AI7">
        <v>534.29999999999995</v>
      </c>
      <c r="AJ7">
        <v>0</v>
      </c>
      <c r="AK7">
        <v>20</v>
      </c>
      <c r="AL7">
        <v>6138</v>
      </c>
      <c r="AM7">
        <v>0.92049006075275253</v>
      </c>
      <c r="AN7" t="s">
        <v>68</v>
      </c>
      <c r="AO7">
        <v>226.86600000000001</v>
      </c>
      <c r="AP7" t="s">
        <v>346</v>
      </c>
      <c r="AQ7" t="s">
        <v>115</v>
      </c>
      <c r="AR7" t="s">
        <v>116</v>
      </c>
      <c r="AS7" t="s">
        <v>115</v>
      </c>
      <c r="AT7" t="s">
        <v>116</v>
      </c>
      <c r="AU7" t="s">
        <v>178</v>
      </c>
      <c r="AV7" t="s">
        <v>190</v>
      </c>
      <c r="AW7" t="s">
        <v>68</v>
      </c>
      <c r="AX7">
        <v>8951</v>
      </c>
      <c r="AY7" t="s">
        <v>268</v>
      </c>
      <c r="AZ7">
        <v>3</v>
      </c>
      <c r="BA7" t="s">
        <v>231</v>
      </c>
      <c r="BB7">
        <v>6</v>
      </c>
      <c r="BC7">
        <v>1</v>
      </c>
      <c r="BE7" t="s">
        <v>69</v>
      </c>
      <c r="BF7">
        <v>1</v>
      </c>
      <c r="BG7" t="s">
        <v>241</v>
      </c>
      <c r="BI7" t="s">
        <v>115</v>
      </c>
      <c r="BJ7" t="s">
        <v>190</v>
      </c>
      <c r="BK7" t="s">
        <v>68</v>
      </c>
      <c r="BL7">
        <v>0.92049006075275253</v>
      </c>
      <c r="BM7">
        <v>8951</v>
      </c>
      <c r="BN7" t="s">
        <v>116</v>
      </c>
      <c r="BO7" t="s">
        <v>178</v>
      </c>
      <c r="BP7">
        <v>6</v>
      </c>
      <c r="BQ7">
        <v>809.54199999999992</v>
      </c>
      <c r="BR7">
        <v>1.2009508290493158E-2</v>
      </c>
      <c r="BS7">
        <v>0.3982483898393771</v>
      </c>
      <c r="BT7">
        <v>0.22111267852687075</v>
      </c>
      <c r="BU7">
        <v>10.624000000000001</v>
      </c>
      <c r="BV7">
        <v>0</v>
      </c>
      <c r="BW7">
        <v>9.8821308838824926</v>
      </c>
      <c r="BX7">
        <v>20</v>
      </c>
      <c r="BY7">
        <v>0</v>
      </c>
      <c r="BZ7">
        <v>80</v>
      </c>
    </row>
    <row r="8" spans="1:78" ht="16.5">
      <c r="A8" s="286" t="str">
        <f t="shared" si="1"/>
        <v>미추홀교통</v>
      </c>
      <c r="B8" s="107" t="str">
        <f t="shared" si="2"/>
        <v>고광석</v>
      </c>
      <c r="C8" s="108" t="str">
        <f t="shared" si="3"/>
        <v>D</v>
      </c>
      <c r="D8" s="109">
        <f t="shared" si="4"/>
        <v>0.83142857142857141</v>
      </c>
      <c r="E8" s="110">
        <f t="shared" si="5"/>
        <v>6818</v>
      </c>
      <c r="F8" s="111" t="str">
        <f t="shared" si="6"/>
        <v>12</v>
      </c>
      <c r="G8" s="112" t="str">
        <f t="shared" si="7"/>
        <v>70바2691</v>
      </c>
      <c r="H8" s="113">
        <f t="shared" si="8"/>
        <v>1</v>
      </c>
      <c r="I8" s="114">
        <f t="shared" si="9"/>
        <v>403.62400000000002</v>
      </c>
      <c r="J8" s="115">
        <f t="shared" si="10"/>
        <v>1.3283419086058292E-2</v>
      </c>
      <c r="K8" s="115">
        <f t="shared" si="11"/>
        <v>0.42355826365474603</v>
      </c>
      <c r="L8" s="115">
        <f t="shared" si="12"/>
        <v>6.9371494261986397E-2</v>
      </c>
      <c r="M8" s="116">
        <f t="shared" si="13"/>
        <v>11.746</v>
      </c>
      <c r="N8" s="117">
        <f t="shared" si="14"/>
        <v>0.49551067329990284</v>
      </c>
      <c r="O8" s="117">
        <f t="shared" si="15"/>
        <v>16.104096882246843</v>
      </c>
      <c r="P8" s="217">
        <f t="shared" si="16"/>
        <v>14</v>
      </c>
      <c r="Q8" s="218">
        <f t="shared" si="17"/>
        <v>2</v>
      </c>
      <c r="R8" s="218">
        <f t="shared" si="18"/>
        <v>65</v>
      </c>
      <c r="T8">
        <v>511</v>
      </c>
      <c r="U8">
        <v>6818</v>
      </c>
      <c r="V8" t="s">
        <v>304</v>
      </c>
      <c r="W8">
        <v>403.62400000000002</v>
      </c>
      <c r="X8">
        <v>231.114</v>
      </c>
      <c r="Y8">
        <v>1.746</v>
      </c>
      <c r="Z8">
        <v>11.746</v>
      </c>
      <c r="AA8">
        <v>28.251386</v>
      </c>
      <c r="AB8">
        <v>0.37527500000000003</v>
      </c>
      <c r="AC8">
        <v>11.966108</v>
      </c>
      <c r="AD8" s="1">
        <v>28</v>
      </c>
      <c r="AE8">
        <v>2</v>
      </c>
      <c r="AF8">
        <v>65</v>
      </c>
      <c r="AG8">
        <v>74</v>
      </c>
      <c r="AH8">
        <v>14.286873999999999</v>
      </c>
      <c r="AI8">
        <v>432.1</v>
      </c>
      <c r="AJ8">
        <v>0</v>
      </c>
      <c r="AK8">
        <v>14</v>
      </c>
      <c r="AL8">
        <v>2819</v>
      </c>
      <c r="AM8">
        <v>0.83142857142857141</v>
      </c>
      <c r="AN8" t="s">
        <v>67</v>
      </c>
      <c r="AO8">
        <v>403.62400000000002</v>
      </c>
      <c r="AP8" t="s">
        <v>347</v>
      </c>
      <c r="AQ8" t="s">
        <v>115</v>
      </c>
      <c r="AR8" t="s">
        <v>116</v>
      </c>
      <c r="AS8" t="s">
        <v>115</v>
      </c>
      <c r="AT8" t="s">
        <v>116</v>
      </c>
      <c r="AU8" t="s">
        <v>301</v>
      </c>
      <c r="AV8" t="s">
        <v>304</v>
      </c>
      <c r="AW8" t="s">
        <v>67</v>
      </c>
      <c r="AX8">
        <v>6818</v>
      </c>
      <c r="AY8" t="s">
        <v>273</v>
      </c>
      <c r="AZ8">
        <v>4</v>
      </c>
      <c r="BA8" t="s">
        <v>274</v>
      </c>
      <c r="BB8">
        <v>1</v>
      </c>
      <c r="BC8">
        <v>1</v>
      </c>
      <c r="BE8" t="s">
        <v>67</v>
      </c>
      <c r="BF8">
        <v>0</v>
      </c>
      <c r="BG8" t="s">
        <v>243</v>
      </c>
      <c r="BI8" t="s">
        <v>115</v>
      </c>
      <c r="BJ8" t="s">
        <v>304</v>
      </c>
      <c r="BK8" t="s">
        <v>67</v>
      </c>
      <c r="BL8">
        <v>0.83142857142857141</v>
      </c>
      <c r="BM8">
        <v>6818</v>
      </c>
      <c r="BN8" t="s">
        <v>116</v>
      </c>
      <c r="BO8" t="s">
        <v>301</v>
      </c>
      <c r="BP8">
        <v>1</v>
      </c>
      <c r="BQ8">
        <v>403.62400000000002</v>
      </c>
      <c r="BR8">
        <v>1.3283419086058292E-2</v>
      </c>
      <c r="BS8">
        <v>0.42355826365474603</v>
      </c>
      <c r="BT8">
        <v>6.9371494261986397E-2</v>
      </c>
      <c r="BU8">
        <v>11.746</v>
      </c>
      <c r="BV8">
        <v>0.49551067329990284</v>
      </c>
      <c r="BW8">
        <v>16.104096882246843</v>
      </c>
      <c r="BX8">
        <v>14</v>
      </c>
      <c r="BY8">
        <v>2</v>
      </c>
      <c r="BZ8">
        <v>65</v>
      </c>
    </row>
    <row r="9" spans="1:78" ht="16.5">
      <c r="A9" s="285" t="str">
        <f t="shared" si="1"/>
        <v>미추홀교통</v>
      </c>
      <c r="B9" s="123" t="str">
        <f t="shared" si="2"/>
        <v>길득종</v>
      </c>
      <c r="C9" s="124" t="str">
        <f t="shared" si="3"/>
        <v>D</v>
      </c>
      <c r="D9" s="125">
        <f t="shared" si="4"/>
        <v>0.84666666666666668</v>
      </c>
      <c r="E9" s="126">
        <f t="shared" si="5"/>
        <v>106</v>
      </c>
      <c r="F9" s="127" t="str">
        <f t="shared" si="6"/>
        <v>12</v>
      </c>
      <c r="G9" s="128" t="str">
        <f t="shared" si="7"/>
        <v>70바2777</v>
      </c>
      <c r="H9" s="129">
        <f t="shared" si="8"/>
        <v>1</v>
      </c>
      <c r="I9" s="130">
        <f t="shared" si="9"/>
        <v>1793.0740000000001</v>
      </c>
      <c r="J9" s="131">
        <f t="shared" si="10"/>
        <v>3.0481968839320167E-2</v>
      </c>
      <c r="K9" s="131">
        <f t="shared" si="11"/>
        <v>0.41594483504572038</v>
      </c>
      <c r="L9" s="131">
        <f t="shared" si="12"/>
        <v>0.20021482660503692</v>
      </c>
      <c r="M9" s="132">
        <f t="shared" si="13"/>
        <v>13.151</v>
      </c>
      <c r="N9" s="133">
        <f t="shared" si="14"/>
        <v>0.61347161355303792</v>
      </c>
      <c r="O9" s="133">
        <f t="shared" si="15"/>
        <v>31.175511997831656</v>
      </c>
      <c r="P9" s="215">
        <f t="shared" si="16"/>
        <v>45</v>
      </c>
      <c r="Q9" s="216">
        <f t="shared" si="17"/>
        <v>11</v>
      </c>
      <c r="R9" s="216">
        <f t="shared" si="18"/>
        <v>559</v>
      </c>
      <c r="T9">
        <v>511</v>
      </c>
      <c r="U9">
        <v>106</v>
      </c>
      <c r="V9" t="s">
        <v>191</v>
      </c>
      <c r="W9">
        <v>1793.0740000000001</v>
      </c>
      <c r="X9">
        <v>1008.5890000000001</v>
      </c>
      <c r="Y9">
        <v>1.778</v>
      </c>
      <c r="Z9">
        <v>13.151</v>
      </c>
      <c r="AA9">
        <v>116.616647</v>
      </c>
      <c r="AB9">
        <v>3.5547049999999998</v>
      </c>
      <c r="AC9">
        <v>48.506092000000002</v>
      </c>
      <c r="AD9" s="1">
        <v>359</v>
      </c>
      <c r="AE9">
        <v>11</v>
      </c>
      <c r="AF9">
        <v>559</v>
      </c>
      <c r="AG9">
        <v>85</v>
      </c>
      <c r="AH9">
        <v>15.375797</v>
      </c>
      <c r="AI9">
        <v>3277.5</v>
      </c>
      <c r="AJ9">
        <v>0</v>
      </c>
      <c r="AK9">
        <v>45</v>
      </c>
      <c r="AL9">
        <v>13836</v>
      </c>
      <c r="AM9">
        <v>0.84666666666666668</v>
      </c>
      <c r="AN9" t="s">
        <v>67</v>
      </c>
      <c r="AO9">
        <v>1793.0740000000001</v>
      </c>
      <c r="AP9" t="s">
        <v>348</v>
      </c>
      <c r="AQ9" t="s">
        <v>115</v>
      </c>
      <c r="AR9" t="s">
        <v>116</v>
      </c>
      <c r="AS9" t="s">
        <v>115</v>
      </c>
      <c r="AT9" t="s">
        <v>116</v>
      </c>
      <c r="AU9" t="s">
        <v>179</v>
      </c>
      <c r="AV9" t="s">
        <v>191</v>
      </c>
      <c r="AW9" t="s">
        <v>67</v>
      </c>
      <c r="AX9">
        <v>106</v>
      </c>
      <c r="AY9" t="s">
        <v>273</v>
      </c>
      <c r="AZ9">
        <v>1</v>
      </c>
      <c r="BA9" t="s">
        <v>244</v>
      </c>
      <c r="BB9">
        <v>1</v>
      </c>
      <c r="BC9">
        <v>1</v>
      </c>
      <c r="BE9" t="s">
        <v>67</v>
      </c>
      <c r="BF9">
        <v>0</v>
      </c>
      <c r="BG9" t="s">
        <v>243</v>
      </c>
      <c r="BI9" t="s">
        <v>115</v>
      </c>
      <c r="BJ9" t="s">
        <v>191</v>
      </c>
      <c r="BK9" t="s">
        <v>67</v>
      </c>
      <c r="BL9">
        <v>0.84666666666666668</v>
      </c>
      <c r="BM9">
        <v>106</v>
      </c>
      <c r="BN9" t="s">
        <v>116</v>
      </c>
      <c r="BO9" t="s">
        <v>179</v>
      </c>
      <c r="BP9">
        <v>1</v>
      </c>
      <c r="BQ9">
        <v>1793.0740000000001</v>
      </c>
      <c r="BR9">
        <v>3.0481968839320167E-2</v>
      </c>
      <c r="BS9">
        <v>0.41594483504572038</v>
      </c>
      <c r="BT9">
        <v>0.20021482660503692</v>
      </c>
      <c r="BU9">
        <v>13.151</v>
      </c>
      <c r="BV9">
        <v>0.61347161355303792</v>
      </c>
      <c r="BW9">
        <v>31.175511997831656</v>
      </c>
      <c r="BX9">
        <v>45</v>
      </c>
      <c r="BY9">
        <v>11</v>
      </c>
      <c r="BZ9">
        <v>559</v>
      </c>
    </row>
    <row r="10" spans="1:78" ht="16.5">
      <c r="A10" s="286" t="str">
        <f t="shared" si="1"/>
        <v>미추홀교통</v>
      </c>
      <c r="B10" s="107" t="str">
        <f t="shared" si="2"/>
        <v>김건호</v>
      </c>
      <c r="C10" s="108" t="str">
        <f t="shared" si="3"/>
        <v>F</v>
      </c>
      <c r="D10" s="109">
        <f t="shared" si="4"/>
        <v>0.79428571428571426</v>
      </c>
      <c r="E10" s="110">
        <f t="shared" si="5"/>
        <v>8009</v>
      </c>
      <c r="F10" s="111" t="str">
        <f t="shared" si="6"/>
        <v>12</v>
      </c>
      <c r="G10" s="112" t="str">
        <f t="shared" si="7"/>
        <v>70바2757</v>
      </c>
      <c r="H10" s="113">
        <f t="shared" si="8"/>
        <v>1</v>
      </c>
      <c r="I10" s="114">
        <f t="shared" si="9"/>
        <v>1337.558</v>
      </c>
      <c r="J10" s="115">
        <f t="shared" si="10"/>
        <v>2.8123684484759846E-2</v>
      </c>
      <c r="K10" s="115">
        <f t="shared" si="11"/>
        <v>0.40558654265998023</v>
      </c>
      <c r="L10" s="115">
        <f t="shared" si="12"/>
        <v>0.22428933922865402</v>
      </c>
      <c r="M10" s="116">
        <f t="shared" si="13"/>
        <v>12.444000000000001</v>
      </c>
      <c r="N10" s="117">
        <f t="shared" si="14"/>
        <v>0.523341791533526</v>
      </c>
      <c r="O10" s="117">
        <f t="shared" si="15"/>
        <v>13.606886579871677</v>
      </c>
      <c r="P10" s="217">
        <f t="shared" si="16"/>
        <v>45</v>
      </c>
      <c r="Q10" s="218">
        <f t="shared" si="17"/>
        <v>7</v>
      </c>
      <c r="R10" s="218">
        <f t="shared" si="18"/>
        <v>182</v>
      </c>
      <c r="T10">
        <v>511</v>
      </c>
      <c r="U10">
        <v>8009</v>
      </c>
      <c r="V10" t="s">
        <v>192</v>
      </c>
      <c r="W10">
        <v>1337.558</v>
      </c>
      <c r="X10">
        <v>801.99699999999996</v>
      </c>
      <c r="Y10">
        <v>1.6679999999999999</v>
      </c>
      <c r="Z10">
        <v>12.444000000000001</v>
      </c>
      <c r="AA10">
        <v>87.411092999999994</v>
      </c>
      <c r="AB10">
        <v>2.4583219999999999</v>
      </c>
      <c r="AC10">
        <v>35.452762999999997</v>
      </c>
      <c r="AD10" s="1">
        <v>300</v>
      </c>
      <c r="AE10">
        <v>7</v>
      </c>
      <c r="AF10">
        <v>182</v>
      </c>
      <c r="AG10">
        <v>70</v>
      </c>
      <c r="AH10">
        <v>15.301925000000001</v>
      </c>
      <c r="AI10">
        <v>1066.5</v>
      </c>
      <c r="AJ10">
        <v>0</v>
      </c>
      <c r="AK10">
        <v>45</v>
      </c>
      <c r="AL10">
        <v>11773</v>
      </c>
      <c r="AM10">
        <v>0.79428571428571426</v>
      </c>
      <c r="AN10" t="s">
        <v>70</v>
      </c>
      <c r="AO10">
        <v>1337.558</v>
      </c>
      <c r="AP10" t="s">
        <v>349</v>
      </c>
      <c r="AQ10" t="s">
        <v>115</v>
      </c>
      <c r="AR10" t="s">
        <v>116</v>
      </c>
      <c r="AS10" t="s">
        <v>115</v>
      </c>
      <c r="AT10" t="s">
        <v>116</v>
      </c>
      <c r="AU10" t="s">
        <v>174</v>
      </c>
      <c r="AV10" t="s">
        <v>192</v>
      </c>
      <c r="AW10" t="s">
        <v>70</v>
      </c>
      <c r="AX10">
        <v>8009</v>
      </c>
      <c r="AY10" t="s">
        <v>307</v>
      </c>
      <c r="AZ10">
        <v>1</v>
      </c>
      <c r="BA10" t="s">
        <v>308</v>
      </c>
      <c r="BB10">
        <v>1</v>
      </c>
      <c r="BC10">
        <v>1</v>
      </c>
      <c r="BE10" t="s">
        <v>67</v>
      </c>
      <c r="BF10">
        <v>-1</v>
      </c>
      <c r="BG10" t="s">
        <v>245</v>
      </c>
      <c r="BI10" t="s">
        <v>115</v>
      </c>
      <c r="BJ10" t="s">
        <v>192</v>
      </c>
      <c r="BK10" t="s">
        <v>70</v>
      </c>
      <c r="BL10">
        <v>0.79428571428571426</v>
      </c>
      <c r="BM10">
        <v>8009</v>
      </c>
      <c r="BN10" t="s">
        <v>116</v>
      </c>
      <c r="BO10" t="s">
        <v>174</v>
      </c>
      <c r="BP10">
        <v>1</v>
      </c>
      <c r="BQ10">
        <v>1337.558</v>
      </c>
      <c r="BR10">
        <v>2.8123684484759846E-2</v>
      </c>
      <c r="BS10">
        <v>0.40558654265998023</v>
      </c>
      <c r="BT10">
        <v>0.22428933922865402</v>
      </c>
      <c r="BU10">
        <v>12.444000000000001</v>
      </c>
      <c r="BV10">
        <v>0.523341791533526</v>
      </c>
      <c r="BW10">
        <v>13.606886579871677</v>
      </c>
      <c r="BX10">
        <v>45</v>
      </c>
      <c r="BY10">
        <v>7</v>
      </c>
      <c r="BZ10">
        <v>182</v>
      </c>
    </row>
    <row r="11" spans="1:78" ht="16.5">
      <c r="A11" s="285" t="str">
        <f t="shared" si="1"/>
        <v>미추홀교통</v>
      </c>
      <c r="B11" s="123" t="str">
        <f t="shared" si="2"/>
        <v>김상협</v>
      </c>
      <c r="C11" s="124" t="str">
        <f t="shared" si="3"/>
        <v>A</v>
      </c>
      <c r="D11" s="125">
        <f t="shared" si="4"/>
        <v>0.9735198233112845</v>
      </c>
      <c r="E11" s="126">
        <f t="shared" si="5"/>
        <v>2957</v>
      </c>
      <c r="F11" s="127" t="str">
        <f t="shared" si="6"/>
        <v>76</v>
      </c>
      <c r="G11" s="128" t="str">
        <f t="shared" si="7"/>
        <v>70바2764</v>
      </c>
      <c r="H11" s="129">
        <f t="shared" si="8"/>
        <v>6</v>
      </c>
      <c r="I11" s="130">
        <f t="shared" si="9"/>
        <v>1212.7470000000001</v>
      </c>
      <c r="J11" s="131">
        <f t="shared" si="10"/>
        <v>2.1536538101592596E-2</v>
      </c>
      <c r="K11" s="131">
        <f t="shared" si="11"/>
        <v>0.30073900214372773</v>
      </c>
      <c r="L11" s="131">
        <f t="shared" si="12"/>
        <v>0.27046036807347285</v>
      </c>
      <c r="M11" s="132">
        <f t="shared" si="13"/>
        <v>6.3330000000000002</v>
      </c>
      <c r="N11" s="133">
        <f t="shared" si="14"/>
        <v>0.32982971716277176</v>
      </c>
      <c r="O11" s="133">
        <f t="shared" si="15"/>
        <v>3.1333823130463316</v>
      </c>
      <c r="P11" s="215">
        <f t="shared" si="16"/>
        <v>12</v>
      </c>
      <c r="Q11" s="216">
        <f t="shared" si="17"/>
        <v>4</v>
      </c>
      <c r="R11" s="216">
        <f t="shared" si="18"/>
        <v>38</v>
      </c>
      <c r="T11">
        <v>511</v>
      </c>
      <c r="U11">
        <v>2957</v>
      </c>
      <c r="V11" t="s">
        <v>193</v>
      </c>
      <c r="W11">
        <v>1212.7470000000001</v>
      </c>
      <c r="X11">
        <v>403.13600000000002</v>
      </c>
      <c r="Y11">
        <v>3.008</v>
      </c>
      <c r="Z11">
        <v>6.3330000000000002</v>
      </c>
      <c r="AA11">
        <v>75.155533000000005</v>
      </c>
      <c r="AB11">
        <v>1.61859</v>
      </c>
      <c r="AC11">
        <v>22.6022</v>
      </c>
      <c r="AD11" s="1">
        <v>328</v>
      </c>
      <c r="AE11">
        <v>4</v>
      </c>
      <c r="AF11">
        <v>38</v>
      </c>
      <c r="AG11">
        <v>76</v>
      </c>
      <c r="AH11">
        <v>16.136496000000001</v>
      </c>
      <c r="AI11">
        <v>191.9</v>
      </c>
      <c r="AJ11">
        <v>0</v>
      </c>
      <c r="AK11">
        <v>12</v>
      </c>
      <c r="AL11">
        <v>6787</v>
      </c>
      <c r="AM11">
        <v>0.9735198233112845</v>
      </c>
      <c r="AN11" t="s">
        <v>66</v>
      </c>
      <c r="AO11">
        <v>455.9</v>
      </c>
      <c r="AP11" t="s">
        <v>350</v>
      </c>
      <c r="AQ11" t="s">
        <v>115</v>
      </c>
      <c r="AR11" t="s">
        <v>118</v>
      </c>
      <c r="AS11" t="s">
        <v>115</v>
      </c>
      <c r="AT11" t="s">
        <v>118</v>
      </c>
      <c r="AU11" t="s">
        <v>187</v>
      </c>
      <c r="AV11" t="s">
        <v>193</v>
      </c>
      <c r="AW11" t="s">
        <v>66</v>
      </c>
      <c r="AX11">
        <v>2957</v>
      </c>
      <c r="AY11" t="s">
        <v>277</v>
      </c>
      <c r="AZ11">
        <v>1</v>
      </c>
      <c r="BA11" t="s">
        <v>278</v>
      </c>
      <c r="BB11">
        <v>6</v>
      </c>
      <c r="BC11">
        <v>1</v>
      </c>
      <c r="BE11" t="s">
        <v>66</v>
      </c>
      <c r="BF11">
        <v>0</v>
      </c>
      <c r="BG11" t="s">
        <v>243</v>
      </c>
      <c r="BI11" t="s">
        <v>115</v>
      </c>
      <c r="BJ11" t="s">
        <v>193</v>
      </c>
      <c r="BK11" t="s">
        <v>66</v>
      </c>
      <c r="BL11">
        <v>0.9735198233112845</v>
      </c>
      <c r="BM11">
        <v>2957</v>
      </c>
      <c r="BN11" t="s">
        <v>118</v>
      </c>
      <c r="BO11" t="s">
        <v>187</v>
      </c>
      <c r="BP11">
        <v>6</v>
      </c>
      <c r="BQ11">
        <v>1212.7470000000001</v>
      </c>
      <c r="BR11">
        <v>2.1536538101592596E-2</v>
      </c>
      <c r="BS11">
        <v>0.30073900214372773</v>
      </c>
      <c r="BT11">
        <v>0.27046036807347285</v>
      </c>
      <c r="BU11">
        <v>6.3330000000000002</v>
      </c>
      <c r="BV11">
        <v>0.32982971716277176</v>
      </c>
      <c r="BW11">
        <v>3.1333823130463316</v>
      </c>
      <c r="BX11">
        <v>12</v>
      </c>
      <c r="BY11">
        <v>4</v>
      </c>
      <c r="BZ11">
        <v>38</v>
      </c>
    </row>
    <row r="12" spans="1:78" ht="16.5">
      <c r="A12" s="286" t="str">
        <f t="shared" si="1"/>
        <v>미추홀교통</v>
      </c>
      <c r="B12" s="107" t="str">
        <f t="shared" si="2"/>
        <v>김상훈</v>
      </c>
      <c r="C12" s="108" t="str">
        <f t="shared" si="3"/>
        <v>C</v>
      </c>
      <c r="D12" s="109">
        <f t="shared" si="4"/>
        <v>0.86064516129032265</v>
      </c>
      <c r="E12" s="110">
        <f t="shared" si="5"/>
        <v>7349</v>
      </c>
      <c r="F12" s="111" t="str">
        <f t="shared" si="6"/>
        <v>76</v>
      </c>
      <c r="G12" s="112" t="str">
        <f t="shared" si="7"/>
        <v>70바2694</v>
      </c>
      <c r="H12" s="113">
        <f t="shared" si="8"/>
        <v>1</v>
      </c>
      <c r="I12" s="114">
        <f t="shared" si="9"/>
        <v>2785.828</v>
      </c>
      <c r="J12" s="115">
        <f t="shared" si="10"/>
        <v>1.8766500761553277E-2</v>
      </c>
      <c r="K12" s="115">
        <f t="shared" si="11"/>
        <v>0.30673432519243143</v>
      </c>
      <c r="L12" s="115">
        <f t="shared" si="12"/>
        <v>0.39126607960003273</v>
      </c>
      <c r="M12" s="116">
        <f t="shared" si="13"/>
        <v>7.5389999999999997</v>
      </c>
      <c r="N12" s="117">
        <f t="shared" si="14"/>
        <v>0</v>
      </c>
      <c r="O12" s="117">
        <f t="shared" si="15"/>
        <v>2.3332380893579936</v>
      </c>
      <c r="P12" s="217">
        <f t="shared" si="16"/>
        <v>2</v>
      </c>
      <c r="Q12" s="218">
        <f t="shared" si="17"/>
        <v>0</v>
      </c>
      <c r="R12" s="218">
        <f t="shared" si="18"/>
        <v>65</v>
      </c>
      <c r="T12">
        <v>511</v>
      </c>
      <c r="U12">
        <v>7349</v>
      </c>
      <c r="V12" t="s">
        <v>194</v>
      </c>
      <c r="W12">
        <v>2785.828</v>
      </c>
      <c r="X12">
        <v>1044.201</v>
      </c>
      <c r="Y12">
        <v>2.6680000000000001</v>
      </c>
      <c r="Z12">
        <v>7.5389999999999997</v>
      </c>
      <c r="AA12">
        <v>169.29938300000001</v>
      </c>
      <c r="AB12">
        <v>3.1771569999999998</v>
      </c>
      <c r="AC12">
        <v>51.929932000000001</v>
      </c>
      <c r="AD12" s="1">
        <v>1090</v>
      </c>
      <c r="AE12">
        <v>0</v>
      </c>
      <c r="AF12">
        <v>65</v>
      </c>
      <c r="AG12">
        <v>70</v>
      </c>
      <c r="AH12">
        <v>16.455038999999999</v>
      </c>
      <c r="AI12">
        <v>153.19999999999999</v>
      </c>
      <c r="AJ12">
        <v>0</v>
      </c>
      <c r="AK12">
        <v>2</v>
      </c>
      <c r="AL12">
        <v>135</v>
      </c>
      <c r="AM12">
        <v>0.86064516129032265</v>
      </c>
      <c r="AN12" t="s">
        <v>69</v>
      </c>
      <c r="AO12">
        <v>2785.828</v>
      </c>
      <c r="AP12" t="s">
        <v>351</v>
      </c>
      <c r="AQ12" t="s">
        <v>115</v>
      </c>
      <c r="AR12" t="s">
        <v>118</v>
      </c>
      <c r="AS12" t="s">
        <v>115</v>
      </c>
      <c r="AT12" t="s">
        <v>118</v>
      </c>
      <c r="AU12" t="s">
        <v>184</v>
      </c>
      <c r="AV12" t="s">
        <v>194</v>
      </c>
      <c r="AW12" t="s">
        <v>69</v>
      </c>
      <c r="AX12">
        <v>7349</v>
      </c>
      <c r="AY12" t="s">
        <v>269</v>
      </c>
      <c r="AZ12">
        <v>3</v>
      </c>
      <c r="BA12" t="s">
        <v>352</v>
      </c>
      <c r="BB12">
        <v>1</v>
      </c>
      <c r="BC12">
        <v>1</v>
      </c>
      <c r="BE12" t="s">
        <v>69</v>
      </c>
      <c r="BF12">
        <v>0</v>
      </c>
      <c r="BG12" t="s">
        <v>243</v>
      </c>
      <c r="BI12" t="s">
        <v>115</v>
      </c>
      <c r="BJ12" t="s">
        <v>194</v>
      </c>
      <c r="BK12" t="s">
        <v>69</v>
      </c>
      <c r="BL12">
        <v>0.86064516129032265</v>
      </c>
      <c r="BM12">
        <v>7349</v>
      </c>
      <c r="BN12" t="s">
        <v>118</v>
      </c>
      <c r="BO12" t="s">
        <v>184</v>
      </c>
      <c r="BP12">
        <v>1</v>
      </c>
      <c r="BQ12">
        <v>2785.828</v>
      </c>
      <c r="BR12">
        <v>1.8766500761553277E-2</v>
      </c>
      <c r="BS12">
        <v>0.30673432519243143</v>
      </c>
      <c r="BT12">
        <v>0.39126607960003273</v>
      </c>
      <c r="BU12">
        <v>7.5389999999999997</v>
      </c>
      <c r="BV12">
        <v>0</v>
      </c>
      <c r="BW12">
        <v>2.3332380893579936</v>
      </c>
      <c r="BX12">
        <v>2</v>
      </c>
      <c r="BY12">
        <v>0</v>
      </c>
      <c r="BZ12">
        <v>65</v>
      </c>
    </row>
    <row r="13" spans="1:78" ht="16.5">
      <c r="A13" s="285" t="str">
        <f t="shared" si="1"/>
        <v>미추홀교통</v>
      </c>
      <c r="B13" s="123" t="str">
        <f t="shared" si="2"/>
        <v>김영기</v>
      </c>
      <c r="C13" s="124" t="str">
        <f t="shared" si="3"/>
        <v>B</v>
      </c>
      <c r="D13" s="125">
        <f t="shared" si="4"/>
        <v>0.9093382757950792</v>
      </c>
      <c r="E13" s="126">
        <f t="shared" si="5"/>
        <v>5736</v>
      </c>
      <c r="F13" s="127" t="str">
        <f t="shared" si="6"/>
        <v>12</v>
      </c>
      <c r="G13" s="128" t="str">
        <f t="shared" si="7"/>
        <v>70바2777</v>
      </c>
      <c r="H13" s="129">
        <f t="shared" si="8"/>
        <v>4</v>
      </c>
      <c r="I13" s="130">
        <f t="shared" si="9"/>
        <v>500.03999999999996</v>
      </c>
      <c r="J13" s="131">
        <f t="shared" si="10"/>
        <v>1.8660441045602525E-2</v>
      </c>
      <c r="K13" s="131">
        <f t="shared" si="11"/>
        <v>0.36403806640951314</v>
      </c>
      <c r="L13" s="131">
        <f t="shared" si="12"/>
        <v>0.21198304135669149</v>
      </c>
      <c r="M13" s="132">
        <f t="shared" si="13"/>
        <v>10.042999999999999</v>
      </c>
      <c r="N13" s="133">
        <f t="shared" si="14"/>
        <v>0</v>
      </c>
      <c r="O13" s="133">
        <f t="shared" si="15"/>
        <v>8.1993440524758032</v>
      </c>
      <c r="P13" s="215">
        <f t="shared" si="16"/>
        <v>7</v>
      </c>
      <c r="Q13" s="216">
        <f t="shared" si="17"/>
        <v>0</v>
      </c>
      <c r="R13" s="216">
        <f t="shared" si="18"/>
        <v>41</v>
      </c>
      <c r="T13">
        <v>511</v>
      </c>
      <c r="U13">
        <v>5736</v>
      </c>
      <c r="V13" t="s">
        <v>195</v>
      </c>
      <c r="W13">
        <v>500.04</v>
      </c>
      <c r="X13">
        <v>262.01600000000002</v>
      </c>
      <c r="Y13">
        <v>1.9079999999999999</v>
      </c>
      <c r="Z13">
        <v>10.042999999999999</v>
      </c>
      <c r="AA13">
        <v>31.542770000000001</v>
      </c>
      <c r="AB13">
        <v>0.58860199999999996</v>
      </c>
      <c r="AC13">
        <v>11.482768999999999</v>
      </c>
      <c r="AD13" s="1">
        <v>106</v>
      </c>
      <c r="AE13">
        <v>0</v>
      </c>
      <c r="AF13">
        <v>41</v>
      </c>
      <c r="AG13">
        <v>71</v>
      </c>
      <c r="AH13">
        <v>15.852760999999999</v>
      </c>
      <c r="AI13">
        <v>344.6</v>
      </c>
      <c r="AJ13">
        <v>0</v>
      </c>
      <c r="AK13">
        <v>7</v>
      </c>
      <c r="AL13">
        <v>1512</v>
      </c>
      <c r="AM13">
        <v>0.9093382757950792</v>
      </c>
      <c r="AN13" t="s">
        <v>68</v>
      </c>
      <c r="AO13">
        <v>130.05699999999999</v>
      </c>
      <c r="AP13" t="s">
        <v>353</v>
      </c>
      <c r="AQ13" t="s">
        <v>115</v>
      </c>
      <c r="AR13" t="s">
        <v>116</v>
      </c>
      <c r="AS13" t="s">
        <v>115</v>
      </c>
      <c r="AT13" t="s">
        <v>116</v>
      </c>
      <c r="AU13" t="s">
        <v>179</v>
      </c>
      <c r="AV13" t="s">
        <v>195</v>
      </c>
      <c r="AW13" t="s">
        <v>68</v>
      </c>
      <c r="AX13">
        <v>5736</v>
      </c>
      <c r="AY13" t="s">
        <v>268</v>
      </c>
      <c r="AZ13">
        <v>5</v>
      </c>
      <c r="BA13" t="s">
        <v>226</v>
      </c>
      <c r="BB13">
        <v>4</v>
      </c>
      <c r="BC13">
        <v>1</v>
      </c>
      <c r="BE13" t="s">
        <v>69</v>
      </c>
      <c r="BF13">
        <v>1</v>
      </c>
      <c r="BG13" t="s">
        <v>241</v>
      </c>
      <c r="BI13" t="s">
        <v>115</v>
      </c>
      <c r="BJ13" t="s">
        <v>195</v>
      </c>
      <c r="BK13" t="s">
        <v>68</v>
      </c>
      <c r="BL13">
        <v>0.9093382757950792</v>
      </c>
      <c r="BM13">
        <v>5736</v>
      </c>
      <c r="BN13" t="s">
        <v>116</v>
      </c>
      <c r="BO13" t="s">
        <v>179</v>
      </c>
      <c r="BP13">
        <v>4</v>
      </c>
      <c r="BQ13">
        <v>500.03999999999996</v>
      </c>
      <c r="BR13">
        <v>1.8660441045602525E-2</v>
      </c>
      <c r="BS13">
        <v>0.36403806640951314</v>
      </c>
      <c r="BT13">
        <v>0.21198304135669147</v>
      </c>
      <c r="BU13">
        <v>10.042999999999999</v>
      </c>
      <c r="BV13">
        <v>0</v>
      </c>
      <c r="BW13">
        <v>8.1993440524758032</v>
      </c>
      <c r="BX13">
        <v>7</v>
      </c>
      <c r="BY13">
        <v>0</v>
      </c>
      <c r="BZ13">
        <v>41</v>
      </c>
    </row>
    <row r="14" spans="1:78" ht="16.5">
      <c r="A14" s="286" t="str">
        <f t="shared" si="1"/>
        <v>미추홀교통</v>
      </c>
      <c r="B14" s="107" t="str">
        <f t="shared" si="2"/>
        <v>김영호</v>
      </c>
      <c r="C14" s="108" t="str">
        <f t="shared" si="3"/>
        <v>C</v>
      </c>
      <c r="D14" s="109">
        <f t="shared" si="4"/>
        <v>0.86468659891535682</v>
      </c>
      <c r="E14" s="110">
        <f t="shared" si="5"/>
        <v>3002</v>
      </c>
      <c r="F14" s="111" t="str">
        <f t="shared" si="6"/>
        <v>12</v>
      </c>
      <c r="G14" s="112" t="str">
        <f t="shared" si="7"/>
        <v>70바2777</v>
      </c>
      <c r="H14" s="113">
        <f t="shared" si="8"/>
        <v>4</v>
      </c>
      <c r="I14" s="114">
        <f t="shared" si="9"/>
        <v>691.85799999999995</v>
      </c>
      <c r="J14" s="115">
        <f t="shared" si="10"/>
        <v>1.1893955832007331E-2</v>
      </c>
      <c r="K14" s="115">
        <f t="shared" si="11"/>
        <v>0.3679156470498417</v>
      </c>
      <c r="L14" s="115">
        <f t="shared" si="12"/>
        <v>0.18789982915569381</v>
      </c>
      <c r="M14" s="116">
        <f t="shared" si="13"/>
        <v>13.724</v>
      </c>
      <c r="N14" s="117">
        <f t="shared" si="14"/>
        <v>0</v>
      </c>
      <c r="O14" s="117">
        <f t="shared" si="15"/>
        <v>12.719373050539273</v>
      </c>
      <c r="P14" s="217">
        <f t="shared" si="16"/>
        <v>3</v>
      </c>
      <c r="Q14" s="218">
        <f t="shared" si="17"/>
        <v>0</v>
      </c>
      <c r="R14" s="218">
        <f t="shared" si="18"/>
        <v>88</v>
      </c>
      <c r="T14">
        <v>511</v>
      </c>
      <c r="U14">
        <v>3002</v>
      </c>
      <c r="V14" t="s">
        <v>196</v>
      </c>
      <c r="W14">
        <v>691.85799999999995</v>
      </c>
      <c r="X14">
        <v>381.10300000000001</v>
      </c>
      <c r="Y14">
        <v>1.8149999999999999</v>
      </c>
      <c r="Z14">
        <v>13.724</v>
      </c>
      <c r="AA14">
        <v>39.81888</v>
      </c>
      <c r="AB14">
        <v>0.47360400000000002</v>
      </c>
      <c r="AC14">
        <v>14.649989</v>
      </c>
      <c r="AD14" s="1">
        <v>130</v>
      </c>
      <c r="AE14">
        <v>0</v>
      </c>
      <c r="AF14">
        <v>88</v>
      </c>
      <c r="AG14">
        <v>70</v>
      </c>
      <c r="AH14">
        <v>17.375124</v>
      </c>
      <c r="AI14">
        <v>312.5</v>
      </c>
      <c r="AJ14">
        <v>0</v>
      </c>
      <c r="AK14">
        <v>3</v>
      </c>
      <c r="AL14">
        <v>827</v>
      </c>
      <c r="AM14">
        <v>0.86468659891535682</v>
      </c>
      <c r="AN14" t="s">
        <v>69</v>
      </c>
      <c r="AO14">
        <v>211.83099999999999</v>
      </c>
      <c r="AP14" t="s">
        <v>354</v>
      </c>
      <c r="AQ14" t="s">
        <v>115</v>
      </c>
      <c r="AR14" t="s">
        <v>116</v>
      </c>
      <c r="AS14" t="s">
        <v>115</v>
      </c>
      <c r="AT14" t="s">
        <v>116</v>
      </c>
      <c r="AU14" t="s">
        <v>179</v>
      </c>
      <c r="AV14" t="s">
        <v>196</v>
      </c>
      <c r="AW14" t="s">
        <v>69</v>
      </c>
      <c r="AX14">
        <v>3002</v>
      </c>
      <c r="AY14" t="s">
        <v>271</v>
      </c>
      <c r="AZ14">
        <v>9</v>
      </c>
      <c r="BA14" t="s">
        <v>295</v>
      </c>
      <c r="BB14">
        <v>4</v>
      </c>
      <c r="BC14">
        <v>1</v>
      </c>
      <c r="BE14" t="s">
        <v>69</v>
      </c>
      <c r="BF14">
        <v>0</v>
      </c>
      <c r="BG14" t="s">
        <v>243</v>
      </c>
      <c r="BI14" t="s">
        <v>115</v>
      </c>
      <c r="BJ14" t="s">
        <v>196</v>
      </c>
      <c r="BK14" t="s">
        <v>69</v>
      </c>
      <c r="BL14">
        <v>0.86468659891535682</v>
      </c>
      <c r="BM14">
        <v>3002</v>
      </c>
      <c r="BN14" t="s">
        <v>116</v>
      </c>
      <c r="BO14" t="s">
        <v>179</v>
      </c>
      <c r="BP14">
        <v>4</v>
      </c>
      <c r="BQ14">
        <v>691.85799999999995</v>
      </c>
      <c r="BR14">
        <v>1.1893955832007331E-2</v>
      </c>
      <c r="BS14">
        <v>0.3679156470498417</v>
      </c>
      <c r="BT14">
        <v>0.18789982915569381</v>
      </c>
      <c r="BU14">
        <v>13.724</v>
      </c>
      <c r="BV14">
        <v>0</v>
      </c>
      <c r="BW14">
        <v>12.719373050539273</v>
      </c>
      <c r="BX14">
        <v>3</v>
      </c>
      <c r="BY14">
        <v>0</v>
      </c>
      <c r="BZ14">
        <v>88</v>
      </c>
    </row>
    <row r="15" spans="1:78" ht="16.5">
      <c r="A15" s="285" t="str">
        <f t="shared" si="1"/>
        <v>미추홀교통</v>
      </c>
      <c r="B15" s="123" t="str">
        <f t="shared" si="2"/>
        <v>김종국</v>
      </c>
      <c r="C15" s="124" t="str">
        <f t="shared" si="3"/>
        <v>A</v>
      </c>
      <c r="D15" s="125">
        <f t="shared" si="4"/>
        <v>0.96903225806451609</v>
      </c>
      <c r="E15" s="126">
        <f t="shared" si="5"/>
        <v>6321</v>
      </c>
      <c r="F15" s="127" t="str">
        <f t="shared" si="6"/>
        <v>76</v>
      </c>
      <c r="G15" s="128" t="str">
        <f t="shared" si="7"/>
        <v>70바2743</v>
      </c>
      <c r="H15" s="129">
        <f t="shared" si="8"/>
        <v>1</v>
      </c>
      <c r="I15" s="130">
        <f t="shared" si="9"/>
        <v>2583.6750000000002</v>
      </c>
      <c r="J15" s="131">
        <f t="shared" si="10"/>
        <v>1.8988350422709816E-2</v>
      </c>
      <c r="K15" s="131">
        <f t="shared" si="11"/>
        <v>0.28186108428518775</v>
      </c>
      <c r="L15" s="131">
        <f t="shared" si="12"/>
        <v>0.3216348805480565</v>
      </c>
      <c r="M15" s="132">
        <f t="shared" si="13"/>
        <v>5.0449999999999999</v>
      </c>
      <c r="N15" s="133">
        <f t="shared" si="14"/>
        <v>7.7409116858738039E-2</v>
      </c>
      <c r="O15" s="133">
        <f t="shared" si="15"/>
        <v>2.5545008563383549</v>
      </c>
      <c r="P15" s="215">
        <f t="shared" si="16"/>
        <v>3</v>
      </c>
      <c r="Q15" s="216">
        <f t="shared" si="17"/>
        <v>2</v>
      </c>
      <c r="R15" s="216">
        <f t="shared" si="18"/>
        <v>66</v>
      </c>
      <c r="T15">
        <v>511</v>
      </c>
      <c r="U15">
        <v>6321</v>
      </c>
      <c r="V15" t="s">
        <v>197</v>
      </c>
      <c r="W15">
        <v>2583.6750000000002</v>
      </c>
      <c r="X15">
        <v>860.20500000000004</v>
      </c>
      <c r="Y15">
        <v>3.004</v>
      </c>
      <c r="Z15">
        <v>5.0449999999999999</v>
      </c>
      <c r="AA15">
        <v>159.34938700000001</v>
      </c>
      <c r="AB15">
        <v>3.025782</v>
      </c>
      <c r="AC15">
        <v>44.914391000000002</v>
      </c>
      <c r="AD15" s="1">
        <v>831</v>
      </c>
      <c r="AE15">
        <v>2</v>
      </c>
      <c r="AF15">
        <v>66</v>
      </c>
      <c r="AG15">
        <v>67</v>
      </c>
      <c r="AH15">
        <v>16.213899000000001</v>
      </c>
      <c r="AI15">
        <v>38.700000000000003</v>
      </c>
      <c r="AJ15">
        <v>0</v>
      </c>
      <c r="AK15">
        <v>3</v>
      </c>
      <c r="AL15">
        <v>776</v>
      </c>
      <c r="AM15">
        <v>0.96903225806451609</v>
      </c>
      <c r="AN15" t="s">
        <v>66</v>
      </c>
      <c r="AO15">
        <v>2583.6750000000002</v>
      </c>
      <c r="AP15" t="s">
        <v>355</v>
      </c>
      <c r="AQ15" t="s">
        <v>115</v>
      </c>
      <c r="AR15" t="s">
        <v>118</v>
      </c>
      <c r="AS15" t="s">
        <v>115</v>
      </c>
      <c r="AT15" t="s">
        <v>118</v>
      </c>
      <c r="AU15" t="s">
        <v>185</v>
      </c>
      <c r="AV15" t="s">
        <v>197</v>
      </c>
      <c r="AW15" t="s">
        <v>66</v>
      </c>
      <c r="AX15">
        <v>6321</v>
      </c>
      <c r="AY15" t="s">
        <v>277</v>
      </c>
      <c r="AZ15">
        <v>2</v>
      </c>
      <c r="BA15" t="s">
        <v>292</v>
      </c>
      <c r="BB15">
        <v>1</v>
      </c>
      <c r="BC15">
        <v>1</v>
      </c>
      <c r="BE15" t="s">
        <v>68</v>
      </c>
      <c r="BF15">
        <v>1</v>
      </c>
      <c r="BG15" t="s">
        <v>241</v>
      </c>
      <c r="BI15" t="s">
        <v>115</v>
      </c>
      <c r="BJ15" t="s">
        <v>197</v>
      </c>
      <c r="BK15" t="s">
        <v>66</v>
      </c>
      <c r="BL15">
        <v>0.96903225806451609</v>
      </c>
      <c r="BM15">
        <v>6321</v>
      </c>
      <c r="BN15" t="s">
        <v>118</v>
      </c>
      <c r="BO15" t="s">
        <v>185</v>
      </c>
      <c r="BP15">
        <v>1</v>
      </c>
      <c r="BQ15">
        <v>2583.6750000000002</v>
      </c>
      <c r="BR15">
        <v>1.8988350422709816E-2</v>
      </c>
      <c r="BS15">
        <v>0.28186108428518775</v>
      </c>
      <c r="BT15">
        <v>0.3216348805480565</v>
      </c>
      <c r="BU15">
        <v>5.0449999999999999</v>
      </c>
      <c r="BV15">
        <v>7.7409116858738039E-2</v>
      </c>
      <c r="BW15">
        <v>2.5545008563383549</v>
      </c>
      <c r="BX15">
        <v>3</v>
      </c>
      <c r="BY15">
        <v>2</v>
      </c>
      <c r="BZ15">
        <v>66</v>
      </c>
    </row>
    <row r="16" spans="1:78" ht="16.5">
      <c r="A16" s="286" t="str">
        <f t="shared" si="1"/>
        <v>미추홀교통</v>
      </c>
      <c r="B16" s="107" t="str">
        <f t="shared" si="2"/>
        <v>박래후</v>
      </c>
      <c r="C16" s="108" t="str">
        <f t="shared" si="3"/>
        <v>F</v>
      </c>
      <c r="D16" s="109">
        <f t="shared" si="4"/>
        <v>0.79142857142857137</v>
      </c>
      <c r="E16" s="110">
        <f t="shared" si="5"/>
        <v>7462</v>
      </c>
      <c r="F16" s="111" t="str">
        <f t="shared" si="6"/>
        <v>12</v>
      </c>
      <c r="G16" s="112" t="str">
        <f t="shared" si="7"/>
        <v>70바2682</v>
      </c>
      <c r="H16" s="113">
        <f t="shared" si="8"/>
        <v>1</v>
      </c>
      <c r="I16" s="114">
        <f t="shared" si="9"/>
        <v>622.48800000000006</v>
      </c>
      <c r="J16" s="115">
        <f t="shared" si="10"/>
        <v>4.214585089027989E-2</v>
      </c>
      <c r="K16" s="115">
        <f t="shared" si="11"/>
        <v>0.42308195865484355</v>
      </c>
      <c r="L16" s="115">
        <f t="shared" si="12"/>
        <v>0.22008456387914302</v>
      </c>
      <c r="M16" s="116">
        <f t="shared" si="13"/>
        <v>17.312000000000001</v>
      </c>
      <c r="N16" s="117" t="str">
        <f t="shared" si="14"/>
        <v>-</v>
      </c>
      <c r="O16" s="117" t="str">
        <f t="shared" si="15"/>
        <v>-</v>
      </c>
      <c r="P16" s="217">
        <f t="shared" si="16"/>
        <v>21</v>
      </c>
      <c r="Q16" s="218">
        <f t="shared" si="17"/>
        <v>1</v>
      </c>
      <c r="R16" s="218">
        <f t="shared" si="18"/>
        <v>595</v>
      </c>
      <c r="T16">
        <v>511</v>
      </c>
      <c r="U16">
        <v>7462</v>
      </c>
      <c r="V16" t="s">
        <v>306</v>
      </c>
      <c r="W16">
        <v>622.48800000000006</v>
      </c>
      <c r="X16">
        <v>374.61500000000001</v>
      </c>
      <c r="Y16">
        <v>1.6619999999999999</v>
      </c>
      <c r="Z16">
        <v>17.312000000000001</v>
      </c>
      <c r="AA16">
        <v>38.892488</v>
      </c>
      <c r="AB16">
        <v>1.639157</v>
      </c>
      <c r="AC16">
        <v>16.454709999999999</v>
      </c>
      <c r="AD16" s="1">
        <v>137</v>
      </c>
      <c r="AE16">
        <v>1</v>
      </c>
      <c r="AF16">
        <v>595</v>
      </c>
      <c r="AG16">
        <v>76</v>
      </c>
      <c r="AH16">
        <v>16.005352999999999</v>
      </c>
      <c r="AI16">
        <v>1186.8</v>
      </c>
      <c r="AJ16">
        <v>0</v>
      </c>
      <c r="AK16">
        <v>21</v>
      </c>
      <c r="AL16">
        <v>6550</v>
      </c>
      <c r="AM16">
        <v>0.79142857142857137</v>
      </c>
      <c r="AN16" t="s">
        <v>70</v>
      </c>
      <c r="AO16">
        <v>622.48800000000006</v>
      </c>
      <c r="AP16" t="s">
        <v>356</v>
      </c>
      <c r="AQ16" t="s">
        <v>115</v>
      </c>
      <c r="AR16" t="s">
        <v>116</v>
      </c>
      <c r="AS16" t="s">
        <v>115</v>
      </c>
      <c r="AT16" t="s">
        <v>116</v>
      </c>
      <c r="AU16" t="s">
        <v>300</v>
      </c>
      <c r="AV16" t="s">
        <v>306</v>
      </c>
      <c r="AW16" t="s">
        <v>70</v>
      </c>
      <c r="AX16">
        <v>7462</v>
      </c>
      <c r="AY16" t="s">
        <v>307</v>
      </c>
      <c r="AZ16">
        <v>3</v>
      </c>
      <c r="BA16" t="s">
        <v>316</v>
      </c>
      <c r="BB16">
        <v>1</v>
      </c>
      <c r="BC16">
        <v>1</v>
      </c>
      <c r="BE16" t="s">
        <v>70</v>
      </c>
      <c r="BF16">
        <v>0</v>
      </c>
      <c r="BG16" t="s">
        <v>243</v>
      </c>
      <c r="BI16" t="s">
        <v>115</v>
      </c>
      <c r="BJ16" t="s">
        <v>306</v>
      </c>
      <c r="BK16" t="s">
        <v>70</v>
      </c>
      <c r="BL16">
        <v>0.79142857142857137</v>
      </c>
      <c r="BM16">
        <v>7462</v>
      </c>
      <c r="BN16" t="s">
        <v>116</v>
      </c>
      <c r="BO16" t="s">
        <v>300</v>
      </c>
      <c r="BP16">
        <v>1</v>
      </c>
      <c r="BQ16">
        <v>622.48800000000006</v>
      </c>
      <c r="BR16">
        <v>4.214585089027989E-2</v>
      </c>
      <c r="BS16">
        <v>0.42308195865484355</v>
      </c>
      <c r="BT16">
        <v>0.22008456387914302</v>
      </c>
      <c r="BU16">
        <v>17.312000000000001</v>
      </c>
      <c r="BV16" t="s">
        <v>309</v>
      </c>
      <c r="BW16" t="s">
        <v>309</v>
      </c>
      <c r="BX16">
        <v>21</v>
      </c>
      <c r="BY16">
        <v>1</v>
      </c>
      <c r="BZ16">
        <v>595</v>
      </c>
    </row>
    <row r="17" spans="1:78" ht="16.5">
      <c r="A17" s="285" t="str">
        <f t="shared" si="1"/>
        <v>미추홀교통</v>
      </c>
      <c r="B17" s="123" t="str">
        <f t="shared" si="2"/>
        <v>박은</v>
      </c>
      <c r="C17" s="124" t="str">
        <f t="shared" si="3"/>
        <v>C</v>
      </c>
      <c r="D17" s="125">
        <f t="shared" si="4"/>
        <v>0.86129032258064508</v>
      </c>
      <c r="E17" s="126">
        <f t="shared" si="5"/>
        <v>664</v>
      </c>
      <c r="F17" s="127" t="str">
        <f t="shared" si="6"/>
        <v>76</v>
      </c>
      <c r="G17" s="128" t="str">
        <f t="shared" si="7"/>
        <v>70바2764</v>
      </c>
      <c r="H17" s="129">
        <f t="shared" si="8"/>
        <v>1</v>
      </c>
      <c r="I17" s="130">
        <f t="shared" si="9"/>
        <v>504.59300000000002</v>
      </c>
      <c r="J17" s="131">
        <f t="shared" si="10"/>
        <v>1.417125699558899E-2</v>
      </c>
      <c r="K17" s="131">
        <f t="shared" si="11"/>
        <v>0.25687755819082425</v>
      </c>
      <c r="L17" s="131">
        <f t="shared" si="12"/>
        <v>0.37654109351497145</v>
      </c>
      <c r="M17" s="132">
        <f t="shared" si="13"/>
        <v>10.449</v>
      </c>
      <c r="N17" s="133">
        <f t="shared" si="14"/>
        <v>0.19817952290261656</v>
      </c>
      <c r="O17" s="133">
        <f t="shared" si="15"/>
        <v>25.763337977340154</v>
      </c>
      <c r="P17" s="215">
        <f t="shared" si="16"/>
        <v>0</v>
      </c>
      <c r="Q17" s="216">
        <f t="shared" si="17"/>
        <v>1</v>
      </c>
      <c r="R17" s="216">
        <f t="shared" si="18"/>
        <v>130</v>
      </c>
      <c r="T17">
        <v>511</v>
      </c>
      <c r="U17">
        <v>664</v>
      </c>
      <c r="V17" t="s">
        <v>310</v>
      </c>
      <c r="W17">
        <v>504.59300000000002</v>
      </c>
      <c r="X17">
        <v>188.99700000000001</v>
      </c>
      <c r="Y17">
        <v>2.67</v>
      </c>
      <c r="Z17">
        <v>10.449</v>
      </c>
      <c r="AA17">
        <v>24.069989</v>
      </c>
      <c r="AB17">
        <v>0.34110200000000002</v>
      </c>
      <c r="AC17">
        <v>6.1830400000000001</v>
      </c>
      <c r="AD17" s="1">
        <v>190</v>
      </c>
      <c r="AE17">
        <v>1</v>
      </c>
      <c r="AF17">
        <v>130</v>
      </c>
      <c r="AG17">
        <v>75</v>
      </c>
      <c r="AH17">
        <v>20.963574000000001</v>
      </c>
      <c r="AI17">
        <v>180.3</v>
      </c>
      <c r="AJ17">
        <v>0</v>
      </c>
      <c r="AK17">
        <v>0</v>
      </c>
      <c r="AL17">
        <v>0</v>
      </c>
      <c r="AM17">
        <v>0.86129032258064508</v>
      </c>
      <c r="AN17" t="s">
        <v>69</v>
      </c>
      <c r="AO17">
        <v>504.59300000000002</v>
      </c>
      <c r="AP17" t="s">
        <v>357</v>
      </c>
      <c r="AQ17" t="s">
        <v>115</v>
      </c>
      <c r="AR17" t="s">
        <v>118</v>
      </c>
      <c r="AS17" t="s">
        <v>115</v>
      </c>
      <c r="AT17" t="s">
        <v>118</v>
      </c>
      <c r="AU17" t="s">
        <v>187</v>
      </c>
      <c r="AV17" t="s">
        <v>310</v>
      </c>
      <c r="AW17" t="s">
        <v>69</v>
      </c>
      <c r="AX17">
        <v>664</v>
      </c>
      <c r="AY17" t="s">
        <v>269</v>
      </c>
      <c r="AZ17">
        <v>2</v>
      </c>
      <c r="BA17" t="s">
        <v>270</v>
      </c>
      <c r="BB17">
        <v>1</v>
      </c>
      <c r="BC17">
        <v>1</v>
      </c>
      <c r="BE17" t="s">
        <v>68</v>
      </c>
      <c r="BF17">
        <v>-1</v>
      </c>
      <c r="BG17" t="s">
        <v>245</v>
      </c>
      <c r="BI17" t="s">
        <v>115</v>
      </c>
      <c r="BJ17" t="s">
        <v>310</v>
      </c>
      <c r="BK17" t="s">
        <v>69</v>
      </c>
      <c r="BL17">
        <v>0.86129032258064508</v>
      </c>
      <c r="BM17">
        <v>664</v>
      </c>
      <c r="BN17" t="s">
        <v>118</v>
      </c>
      <c r="BO17" t="s">
        <v>187</v>
      </c>
      <c r="BP17">
        <v>1</v>
      </c>
      <c r="BQ17">
        <v>504.59300000000002</v>
      </c>
      <c r="BR17">
        <v>1.417125699558899E-2</v>
      </c>
      <c r="BS17">
        <v>0.25687755819082425</v>
      </c>
      <c r="BT17">
        <v>0.37654109351497145</v>
      </c>
      <c r="BU17">
        <v>10.449</v>
      </c>
      <c r="BV17">
        <v>0.19817952290261656</v>
      </c>
      <c r="BW17">
        <v>25.763337977340154</v>
      </c>
      <c r="BX17">
        <v>0</v>
      </c>
      <c r="BY17">
        <v>1</v>
      </c>
      <c r="BZ17">
        <v>130</v>
      </c>
    </row>
    <row r="18" spans="1:78" ht="16.5">
      <c r="A18" s="286" t="str">
        <f t="shared" si="1"/>
        <v>미추홀교통</v>
      </c>
      <c r="B18" s="107" t="str">
        <f t="shared" si="2"/>
        <v>박주용</v>
      </c>
      <c r="C18" s="108" t="str">
        <f t="shared" si="3"/>
        <v>D</v>
      </c>
      <c r="D18" s="109">
        <f t="shared" si="4"/>
        <v>0.80498314010047056</v>
      </c>
      <c r="E18" s="110">
        <f t="shared" si="5"/>
        <v>1577</v>
      </c>
      <c r="F18" s="111" t="str">
        <f t="shared" si="6"/>
        <v>76</v>
      </c>
      <c r="G18" s="112" t="str">
        <f t="shared" si="7"/>
        <v>70바2745</v>
      </c>
      <c r="H18" s="113">
        <f t="shared" si="8"/>
        <v>5</v>
      </c>
      <c r="I18" s="114">
        <f t="shared" si="9"/>
        <v>1811.0830000000001</v>
      </c>
      <c r="J18" s="115">
        <f t="shared" si="10"/>
        <v>5.7117128118038658E-2</v>
      </c>
      <c r="K18" s="115">
        <f t="shared" si="11"/>
        <v>0.33976063793368816</v>
      </c>
      <c r="L18" s="115">
        <f t="shared" si="12"/>
        <v>0.13803895238373945</v>
      </c>
      <c r="M18" s="116">
        <f t="shared" si="13"/>
        <v>9.5250000000000004</v>
      </c>
      <c r="N18" s="117">
        <f t="shared" si="14"/>
        <v>0</v>
      </c>
      <c r="O18" s="117">
        <f t="shared" si="15"/>
        <v>17.116830095583691</v>
      </c>
      <c r="P18" s="217">
        <f t="shared" si="16"/>
        <v>44</v>
      </c>
      <c r="Q18" s="218">
        <f t="shared" si="17"/>
        <v>0</v>
      </c>
      <c r="R18" s="218">
        <f t="shared" si="18"/>
        <v>310</v>
      </c>
      <c r="T18">
        <v>511</v>
      </c>
      <c r="U18">
        <v>1577</v>
      </c>
      <c r="V18" t="s">
        <v>198</v>
      </c>
      <c r="W18">
        <v>1811.0830000000001</v>
      </c>
      <c r="X18">
        <v>726.41700000000003</v>
      </c>
      <c r="Y18">
        <v>2.4929999999999999</v>
      </c>
      <c r="Z18">
        <v>9.5250000000000004</v>
      </c>
      <c r="AA18">
        <v>116.845248</v>
      </c>
      <c r="AB18">
        <v>6.6738650000000002</v>
      </c>
      <c r="AC18">
        <v>39.699415999999999</v>
      </c>
      <c r="AD18" s="1">
        <v>250</v>
      </c>
      <c r="AE18">
        <v>0</v>
      </c>
      <c r="AF18">
        <v>310</v>
      </c>
      <c r="AG18">
        <v>75</v>
      </c>
      <c r="AH18">
        <v>15.499843</v>
      </c>
      <c r="AI18">
        <v>697.9</v>
      </c>
      <c r="AJ18">
        <v>0</v>
      </c>
      <c r="AK18">
        <v>44</v>
      </c>
      <c r="AL18">
        <v>14265</v>
      </c>
      <c r="AM18">
        <v>0.80498314010047056</v>
      </c>
      <c r="AN18" t="s">
        <v>67</v>
      </c>
      <c r="AO18">
        <v>720.27</v>
      </c>
      <c r="AP18" t="s">
        <v>358</v>
      </c>
      <c r="AQ18" t="s">
        <v>115</v>
      </c>
      <c r="AR18" t="s">
        <v>118</v>
      </c>
      <c r="AS18" t="s">
        <v>115</v>
      </c>
      <c r="AT18" t="s">
        <v>118</v>
      </c>
      <c r="AU18" t="s">
        <v>186</v>
      </c>
      <c r="AV18" t="s">
        <v>198</v>
      </c>
      <c r="AW18" t="s">
        <v>67</v>
      </c>
      <c r="AX18">
        <v>1577</v>
      </c>
      <c r="AY18" t="s">
        <v>281</v>
      </c>
      <c r="AZ18">
        <v>5</v>
      </c>
      <c r="BA18" t="s">
        <v>287</v>
      </c>
      <c r="BB18">
        <v>5</v>
      </c>
      <c r="BC18">
        <v>1</v>
      </c>
      <c r="BE18" t="s">
        <v>67</v>
      </c>
      <c r="BF18">
        <v>0</v>
      </c>
      <c r="BG18" t="s">
        <v>243</v>
      </c>
      <c r="BI18" t="s">
        <v>115</v>
      </c>
      <c r="BJ18" t="s">
        <v>198</v>
      </c>
      <c r="BK18" t="s">
        <v>67</v>
      </c>
      <c r="BL18">
        <v>0.80498314010047056</v>
      </c>
      <c r="BM18">
        <v>1577</v>
      </c>
      <c r="BN18" t="s">
        <v>118</v>
      </c>
      <c r="BO18" t="s">
        <v>186</v>
      </c>
      <c r="BP18">
        <v>5</v>
      </c>
      <c r="BQ18">
        <v>1811.0830000000001</v>
      </c>
      <c r="BR18">
        <v>5.7117128118038658E-2</v>
      </c>
      <c r="BS18">
        <v>0.33976063793368816</v>
      </c>
      <c r="BT18">
        <v>0.13803895238373945</v>
      </c>
      <c r="BU18">
        <v>9.5250000000000004</v>
      </c>
      <c r="BV18">
        <v>0</v>
      </c>
      <c r="BW18">
        <v>17.116830095583691</v>
      </c>
      <c r="BX18">
        <v>44</v>
      </c>
      <c r="BY18">
        <v>0</v>
      </c>
      <c r="BZ18">
        <v>310</v>
      </c>
    </row>
    <row r="19" spans="1:78" ht="16.5">
      <c r="A19" s="285" t="str">
        <f t="shared" si="1"/>
        <v>미추홀교통</v>
      </c>
      <c r="B19" s="123" t="str">
        <f t="shared" si="2"/>
        <v>박준규</v>
      </c>
      <c r="C19" s="124" t="str">
        <f t="shared" si="3"/>
        <v>B</v>
      </c>
      <c r="D19" s="125">
        <f t="shared" si="4"/>
        <v>0.92602783567964131</v>
      </c>
      <c r="E19" s="126">
        <f t="shared" si="5"/>
        <v>2102</v>
      </c>
      <c r="F19" s="127" t="str">
        <f t="shared" si="6"/>
        <v>12</v>
      </c>
      <c r="G19" s="128" t="str">
        <f t="shared" si="7"/>
        <v>70바2682</v>
      </c>
      <c r="H19" s="129">
        <f t="shared" si="8"/>
        <v>3</v>
      </c>
      <c r="I19" s="130">
        <f t="shared" si="9"/>
        <v>491.93799999999999</v>
      </c>
      <c r="J19" s="131">
        <f t="shared" si="10"/>
        <v>2.9077964696859453E-2</v>
      </c>
      <c r="K19" s="131">
        <f t="shared" si="11"/>
        <v>0.3677818391301827</v>
      </c>
      <c r="L19" s="131">
        <f t="shared" si="12"/>
        <v>0.19514654285702671</v>
      </c>
      <c r="M19" s="132">
        <f t="shared" si="13"/>
        <v>9.5269999999999992</v>
      </c>
      <c r="N19" s="133">
        <f t="shared" si="14"/>
        <v>0</v>
      </c>
      <c r="O19" s="133">
        <f t="shared" si="15"/>
        <v>12.399936577373571</v>
      </c>
      <c r="P19" s="215">
        <f t="shared" si="16"/>
        <v>5</v>
      </c>
      <c r="Q19" s="216">
        <f t="shared" si="17"/>
        <v>0</v>
      </c>
      <c r="R19" s="216">
        <f t="shared" si="18"/>
        <v>61</v>
      </c>
      <c r="T19">
        <v>511</v>
      </c>
      <c r="U19">
        <v>2102</v>
      </c>
      <c r="V19" t="s">
        <v>237</v>
      </c>
      <c r="W19">
        <v>491.93799999999999</v>
      </c>
      <c r="X19">
        <v>253.82</v>
      </c>
      <c r="Y19">
        <v>1.9379999999999999</v>
      </c>
      <c r="Z19">
        <v>9.5269999999999992</v>
      </c>
      <c r="AA19">
        <v>33.033605000000001</v>
      </c>
      <c r="AB19">
        <v>0.96055000000000001</v>
      </c>
      <c r="AC19">
        <v>12.14916</v>
      </c>
      <c r="AD19" s="1">
        <v>96</v>
      </c>
      <c r="AE19">
        <v>0</v>
      </c>
      <c r="AF19">
        <v>61</v>
      </c>
      <c r="AG19">
        <v>73</v>
      </c>
      <c r="AH19">
        <v>14.892047</v>
      </c>
      <c r="AI19">
        <v>185.8</v>
      </c>
      <c r="AJ19">
        <v>0</v>
      </c>
      <c r="AK19">
        <v>5</v>
      </c>
      <c r="AL19">
        <v>1346</v>
      </c>
      <c r="AM19">
        <v>0.92602783567964131</v>
      </c>
      <c r="AN19" t="s">
        <v>68</v>
      </c>
      <c r="AO19">
        <v>250.083</v>
      </c>
      <c r="AP19" t="s">
        <v>359</v>
      </c>
      <c r="AQ19" t="s">
        <v>115</v>
      </c>
      <c r="AR19" t="s">
        <v>116</v>
      </c>
      <c r="AS19" t="s">
        <v>115</v>
      </c>
      <c r="AT19" t="s">
        <v>116</v>
      </c>
      <c r="AU19" t="s">
        <v>300</v>
      </c>
      <c r="AV19" t="s">
        <v>237</v>
      </c>
      <c r="AW19" t="s">
        <v>68</v>
      </c>
      <c r="AX19">
        <v>2102</v>
      </c>
      <c r="AY19" t="s">
        <v>268</v>
      </c>
      <c r="AZ19">
        <v>2</v>
      </c>
      <c r="BA19" t="s">
        <v>176</v>
      </c>
      <c r="BB19">
        <v>3</v>
      </c>
      <c r="BC19">
        <v>1</v>
      </c>
      <c r="BE19" t="s">
        <v>68</v>
      </c>
      <c r="BF19">
        <v>0</v>
      </c>
      <c r="BG19" t="s">
        <v>243</v>
      </c>
      <c r="BI19" t="s">
        <v>115</v>
      </c>
      <c r="BJ19" t="s">
        <v>237</v>
      </c>
      <c r="BK19" t="s">
        <v>68</v>
      </c>
      <c r="BL19">
        <v>0.92602783567964131</v>
      </c>
      <c r="BM19">
        <v>2102</v>
      </c>
      <c r="BN19" t="s">
        <v>116</v>
      </c>
      <c r="BO19" t="s">
        <v>300</v>
      </c>
      <c r="BP19">
        <v>3</v>
      </c>
      <c r="BQ19">
        <v>491.93799999999999</v>
      </c>
      <c r="BR19">
        <v>2.9077964696859453E-2</v>
      </c>
      <c r="BS19">
        <v>0.3677818391301827</v>
      </c>
      <c r="BT19">
        <v>0.19514654285702671</v>
      </c>
      <c r="BU19">
        <v>9.5269999999999992</v>
      </c>
      <c r="BV19">
        <v>0</v>
      </c>
      <c r="BW19">
        <v>12.399936577373571</v>
      </c>
      <c r="BX19">
        <v>5</v>
      </c>
      <c r="BY19">
        <v>0</v>
      </c>
      <c r="BZ19">
        <v>61</v>
      </c>
    </row>
    <row r="20" spans="1:78" ht="16.5">
      <c r="A20" s="286" t="str">
        <f t="shared" si="1"/>
        <v>미추홀교통</v>
      </c>
      <c r="B20" s="107" t="str">
        <f t="shared" si="2"/>
        <v>배강현</v>
      </c>
      <c r="C20" s="108" t="str">
        <f t="shared" si="3"/>
        <v>C</v>
      </c>
      <c r="D20" s="109">
        <f t="shared" si="4"/>
        <v>0.8509523809523809</v>
      </c>
      <c r="E20" s="110">
        <f t="shared" si="5"/>
        <v>6005</v>
      </c>
      <c r="F20" s="111" t="str">
        <f t="shared" si="6"/>
        <v>12</v>
      </c>
      <c r="G20" s="112" t="str">
        <f t="shared" si="7"/>
        <v>70바2759</v>
      </c>
      <c r="H20" s="113">
        <f t="shared" si="8"/>
        <v>1</v>
      </c>
      <c r="I20" s="114">
        <f t="shared" si="9"/>
        <v>764.59</v>
      </c>
      <c r="J20" s="115">
        <f t="shared" si="10"/>
        <v>6.5921148568210283E-2</v>
      </c>
      <c r="K20" s="115">
        <f t="shared" si="11"/>
        <v>0.41553486058732481</v>
      </c>
      <c r="L20" s="115">
        <f t="shared" si="12"/>
        <v>0.29427536326658732</v>
      </c>
      <c r="M20" s="116">
        <f t="shared" si="13"/>
        <v>13.172000000000001</v>
      </c>
      <c r="N20" s="117">
        <f t="shared" si="14"/>
        <v>0.39236715102211639</v>
      </c>
      <c r="O20" s="117">
        <f t="shared" si="15"/>
        <v>37.013301246419651</v>
      </c>
      <c r="P20" s="217">
        <f t="shared" si="16"/>
        <v>33</v>
      </c>
      <c r="Q20" s="218">
        <f t="shared" si="17"/>
        <v>3</v>
      </c>
      <c r="R20" s="218">
        <f t="shared" si="18"/>
        <v>283</v>
      </c>
      <c r="T20">
        <v>511</v>
      </c>
      <c r="U20">
        <v>6005</v>
      </c>
      <c r="V20" t="s">
        <v>199</v>
      </c>
      <c r="W20">
        <v>764.59</v>
      </c>
      <c r="X20">
        <v>427.82799999999997</v>
      </c>
      <c r="Y20">
        <v>1.7869999999999999</v>
      </c>
      <c r="Z20">
        <v>13.172000000000001</v>
      </c>
      <c r="AA20">
        <v>52.773322</v>
      </c>
      <c r="AB20">
        <v>3.4788779999999999</v>
      </c>
      <c r="AC20">
        <v>21.929155000000002</v>
      </c>
      <c r="AD20" s="1">
        <v>225</v>
      </c>
      <c r="AE20">
        <v>3</v>
      </c>
      <c r="AF20">
        <v>283</v>
      </c>
      <c r="AG20">
        <v>71</v>
      </c>
      <c r="AH20">
        <v>14.488191</v>
      </c>
      <c r="AI20">
        <v>1092.4000000000001</v>
      </c>
      <c r="AJ20">
        <v>0</v>
      </c>
      <c r="AK20">
        <v>33</v>
      </c>
      <c r="AL20">
        <v>14127</v>
      </c>
      <c r="AM20">
        <v>0.8509523809523809</v>
      </c>
      <c r="AN20" t="s">
        <v>69</v>
      </c>
      <c r="AO20">
        <v>764.59</v>
      </c>
      <c r="AP20" t="s">
        <v>360</v>
      </c>
      <c r="AQ20" t="s">
        <v>115</v>
      </c>
      <c r="AR20" t="s">
        <v>116</v>
      </c>
      <c r="AS20" t="s">
        <v>115</v>
      </c>
      <c r="AT20" t="s">
        <v>116</v>
      </c>
      <c r="AU20" t="s">
        <v>175</v>
      </c>
      <c r="AV20" t="s">
        <v>199</v>
      </c>
      <c r="AW20" t="s">
        <v>69</v>
      </c>
      <c r="AX20">
        <v>6005</v>
      </c>
      <c r="AY20" t="s">
        <v>271</v>
      </c>
      <c r="AZ20">
        <v>12</v>
      </c>
      <c r="BA20" t="s">
        <v>303</v>
      </c>
      <c r="BB20">
        <v>1</v>
      </c>
      <c r="BC20">
        <v>1</v>
      </c>
      <c r="BE20" t="s">
        <v>67</v>
      </c>
      <c r="BF20">
        <v>1</v>
      </c>
      <c r="BG20" t="s">
        <v>241</v>
      </c>
      <c r="BI20" t="s">
        <v>115</v>
      </c>
      <c r="BJ20" t="s">
        <v>199</v>
      </c>
      <c r="BK20" t="s">
        <v>69</v>
      </c>
      <c r="BL20">
        <v>0.8509523809523809</v>
      </c>
      <c r="BM20">
        <v>6005</v>
      </c>
      <c r="BN20" t="s">
        <v>116</v>
      </c>
      <c r="BO20" t="s">
        <v>175</v>
      </c>
      <c r="BP20">
        <v>1</v>
      </c>
      <c r="BQ20">
        <v>764.59</v>
      </c>
      <c r="BR20">
        <v>6.5921148568210283E-2</v>
      </c>
      <c r="BS20">
        <v>0.41553486058732481</v>
      </c>
      <c r="BT20">
        <v>0.29427536326658732</v>
      </c>
      <c r="BU20">
        <v>13.172000000000001</v>
      </c>
      <c r="BV20">
        <v>0.39236715102211639</v>
      </c>
      <c r="BW20">
        <v>37.013301246419651</v>
      </c>
      <c r="BX20">
        <v>33</v>
      </c>
      <c r="BY20">
        <v>3</v>
      </c>
      <c r="BZ20">
        <v>283</v>
      </c>
    </row>
    <row r="21" spans="1:78" ht="16.5">
      <c r="A21" s="285" t="str">
        <f t="shared" si="1"/>
        <v>미추홀교통</v>
      </c>
      <c r="B21" s="123" t="str">
        <f t="shared" si="2"/>
        <v>선명구</v>
      </c>
      <c r="C21" s="124" t="str">
        <f t="shared" si="3"/>
        <v>D</v>
      </c>
      <c r="D21" s="125">
        <f t="shared" si="4"/>
        <v>0.83290322580645149</v>
      </c>
      <c r="E21" s="126">
        <f t="shared" si="5"/>
        <v>714</v>
      </c>
      <c r="F21" s="127" t="str">
        <f t="shared" si="6"/>
        <v>76</v>
      </c>
      <c r="G21" s="128" t="str">
        <f t="shared" si="7"/>
        <v>70바2694</v>
      </c>
      <c r="H21" s="129">
        <f t="shared" si="8"/>
        <v>1</v>
      </c>
      <c r="I21" s="130">
        <f t="shared" si="9"/>
        <v>2326.3539999999998</v>
      </c>
      <c r="J21" s="131">
        <f t="shared" si="10"/>
        <v>2.8249716929365738E-2</v>
      </c>
      <c r="K21" s="131">
        <f t="shared" si="11"/>
        <v>0.30017794487589361</v>
      </c>
      <c r="L21" s="131">
        <f t="shared" si="12"/>
        <v>0.31422560796852073</v>
      </c>
      <c r="M21" s="132">
        <f t="shared" si="13"/>
        <v>8.9730000000000008</v>
      </c>
      <c r="N21" s="133">
        <f t="shared" si="14"/>
        <v>0</v>
      </c>
      <c r="O21" s="133">
        <f t="shared" si="15"/>
        <v>25.748445851319278</v>
      </c>
      <c r="P21" s="215">
        <f t="shared" si="16"/>
        <v>1</v>
      </c>
      <c r="Q21" s="216">
        <f t="shared" si="17"/>
        <v>0</v>
      </c>
      <c r="R21" s="216">
        <f t="shared" si="18"/>
        <v>599</v>
      </c>
      <c r="T21">
        <v>511</v>
      </c>
      <c r="U21">
        <v>714</v>
      </c>
      <c r="V21" t="s">
        <v>200</v>
      </c>
      <c r="W21">
        <v>2326.3539999999998</v>
      </c>
      <c r="X21">
        <v>900.94100000000003</v>
      </c>
      <c r="Y21">
        <v>2.5819999999999999</v>
      </c>
      <c r="Z21">
        <v>8.9730000000000008</v>
      </c>
      <c r="AA21">
        <v>133.539108</v>
      </c>
      <c r="AB21">
        <v>3.7724419999999999</v>
      </c>
      <c r="AC21">
        <v>40.085495000000002</v>
      </c>
      <c r="AD21" s="1">
        <v>731</v>
      </c>
      <c r="AE21">
        <v>0</v>
      </c>
      <c r="AF21">
        <v>599</v>
      </c>
      <c r="AG21">
        <v>74</v>
      </c>
      <c r="AH21">
        <v>17.420769</v>
      </c>
      <c r="AI21">
        <v>568.29999999999995</v>
      </c>
      <c r="AJ21">
        <v>0</v>
      </c>
      <c r="AK21">
        <v>1</v>
      </c>
      <c r="AL21">
        <v>163</v>
      </c>
      <c r="AM21">
        <v>0.83290322580645149</v>
      </c>
      <c r="AN21" t="s">
        <v>67</v>
      </c>
      <c r="AO21">
        <v>2326.3539999999998</v>
      </c>
      <c r="AP21" t="s">
        <v>361</v>
      </c>
      <c r="AQ21" t="s">
        <v>115</v>
      </c>
      <c r="AR21" t="s">
        <v>118</v>
      </c>
      <c r="AS21" t="s">
        <v>115</v>
      </c>
      <c r="AT21" t="s">
        <v>118</v>
      </c>
      <c r="AU21" t="s">
        <v>184</v>
      </c>
      <c r="AV21" t="s">
        <v>200</v>
      </c>
      <c r="AW21" t="s">
        <v>67</v>
      </c>
      <c r="AX21">
        <v>714</v>
      </c>
      <c r="AY21" t="s">
        <v>281</v>
      </c>
      <c r="AZ21">
        <v>4</v>
      </c>
      <c r="BA21" t="s">
        <v>288</v>
      </c>
      <c r="BB21">
        <v>1</v>
      </c>
      <c r="BC21">
        <v>1</v>
      </c>
      <c r="BE21" t="s">
        <v>67</v>
      </c>
      <c r="BF21">
        <v>0</v>
      </c>
      <c r="BG21" t="s">
        <v>243</v>
      </c>
      <c r="BI21" t="s">
        <v>115</v>
      </c>
      <c r="BJ21" t="s">
        <v>200</v>
      </c>
      <c r="BK21" t="s">
        <v>67</v>
      </c>
      <c r="BL21">
        <v>0.83290322580645149</v>
      </c>
      <c r="BM21">
        <v>714</v>
      </c>
      <c r="BN21" t="s">
        <v>118</v>
      </c>
      <c r="BO21" t="s">
        <v>184</v>
      </c>
      <c r="BP21">
        <v>1</v>
      </c>
      <c r="BQ21">
        <v>2326.3539999999998</v>
      </c>
      <c r="BR21">
        <v>2.8249716929365738E-2</v>
      </c>
      <c r="BS21">
        <v>0.30017794487589361</v>
      </c>
      <c r="BT21">
        <v>0.31422560796852073</v>
      </c>
      <c r="BU21">
        <v>8.9730000000000008</v>
      </c>
      <c r="BV21">
        <v>0</v>
      </c>
      <c r="BW21">
        <v>25.748445851319278</v>
      </c>
      <c r="BX21">
        <v>1</v>
      </c>
      <c r="BY21">
        <v>0</v>
      </c>
      <c r="BZ21">
        <v>599</v>
      </c>
    </row>
    <row r="22" spans="1:78" ht="16.5">
      <c r="A22" s="286" t="str">
        <f t="shared" si="1"/>
        <v>미추홀교통</v>
      </c>
      <c r="B22" s="107" t="str">
        <f t="shared" si="2"/>
        <v>성현종</v>
      </c>
      <c r="C22" s="108" t="str">
        <f t="shared" si="3"/>
        <v>C</v>
      </c>
      <c r="D22" s="109">
        <f t="shared" si="4"/>
        <v>0.85238095238095235</v>
      </c>
      <c r="E22" s="110">
        <f t="shared" si="5"/>
        <v>6000</v>
      </c>
      <c r="F22" s="111" t="str">
        <f t="shared" si="6"/>
        <v>12</v>
      </c>
      <c r="G22" s="112" t="str">
        <f t="shared" si="7"/>
        <v>70바2771</v>
      </c>
      <c r="H22" s="113">
        <f t="shared" si="8"/>
        <v>1</v>
      </c>
      <c r="I22" s="114">
        <f t="shared" si="9"/>
        <v>1318.9659999999999</v>
      </c>
      <c r="J22" s="115">
        <f t="shared" si="10"/>
        <v>2.5480914533193299E-2</v>
      </c>
      <c r="K22" s="115">
        <f t="shared" si="11"/>
        <v>0.41472335526360909</v>
      </c>
      <c r="L22" s="115">
        <f t="shared" si="12"/>
        <v>0.21759469159932859</v>
      </c>
      <c r="M22" s="116">
        <f t="shared" si="13"/>
        <v>12.409000000000001</v>
      </c>
      <c r="N22" s="117">
        <f t="shared" si="14"/>
        <v>0.15163393142810355</v>
      </c>
      <c r="O22" s="117">
        <f t="shared" si="15"/>
        <v>52.389523308409771</v>
      </c>
      <c r="P22" s="217">
        <f t="shared" si="16"/>
        <v>27</v>
      </c>
      <c r="Q22" s="218">
        <f t="shared" si="17"/>
        <v>2</v>
      </c>
      <c r="R22" s="218">
        <f t="shared" si="18"/>
        <v>691</v>
      </c>
      <c r="T22">
        <v>511</v>
      </c>
      <c r="U22">
        <v>6000</v>
      </c>
      <c r="V22" t="s">
        <v>201</v>
      </c>
      <c r="W22">
        <v>1318.9659999999999</v>
      </c>
      <c r="X22">
        <v>736.90300000000002</v>
      </c>
      <c r="Y22">
        <v>1.79</v>
      </c>
      <c r="Z22">
        <v>12.409000000000001</v>
      </c>
      <c r="AA22">
        <v>87.483320000000006</v>
      </c>
      <c r="AB22">
        <v>2.229155</v>
      </c>
      <c r="AC22">
        <v>36.281376000000002</v>
      </c>
      <c r="AD22" s="1">
        <v>287</v>
      </c>
      <c r="AE22">
        <v>2</v>
      </c>
      <c r="AF22">
        <v>691</v>
      </c>
      <c r="AG22">
        <v>72</v>
      </c>
      <c r="AH22">
        <v>15.076771000000001</v>
      </c>
      <c r="AI22">
        <v>1800.8</v>
      </c>
      <c r="AJ22">
        <v>0</v>
      </c>
      <c r="AK22">
        <v>27</v>
      </c>
      <c r="AL22">
        <v>5420</v>
      </c>
      <c r="AM22">
        <v>0.85238095238095235</v>
      </c>
      <c r="AN22" t="s">
        <v>69</v>
      </c>
      <c r="AO22">
        <v>1318.9659999999999</v>
      </c>
      <c r="AP22" t="s">
        <v>362</v>
      </c>
      <c r="AQ22" t="s">
        <v>115</v>
      </c>
      <c r="AR22" t="s">
        <v>116</v>
      </c>
      <c r="AS22" t="s">
        <v>115</v>
      </c>
      <c r="AT22" t="s">
        <v>116</v>
      </c>
      <c r="AU22" t="s">
        <v>178</v>
      </c>
      <c r="AV22" t="s">
        <v>201</v>
      </c>
      <c r="AW22" t="s">
        <v>69</v>
      </c>
      <c r="AX22">
        <v>6000</v>
      </c>
      <c r="AY22" t="s">
        <v>271</v>
      </c>
      <c r="AZ22">
        <v>11</v>
      </c>
      <c r="BA22" t="s">
        <v>305</v>
      </c>
      <c r="BB22">
        <v>1</v>
      </c>
      <c r="BC22">
        <v>1</v>
      </c>
      <c r="BE22" t="s">
        <v>69</v>
      </c>
      <c r="BF22">
        <v>0</v>
      </c>
      <c r="BG22" t="s">
        <v>243</v>
      </c>
      <c r="BI22" t="s">
        <v>115</v>
      </c>
      <c r="BJ22" t="s">
        <v>201</v>
      </c>
      <c r="BK22" t="s">
        <v>69</v>
      </c>
      <c r="BL22">
        <v>0.85238095238095235</v>
      </c>
      <c r="BM22">
        <v>6000</v>
      </c>
      <c r="BN22" t="s">
        <v>116</v>
      </c>
      <c r="BO22" t="s">
        <v>178</v>
      </c>
      <c r="BP22">
        <v>1</v>
      </c>
      <c r="BQ22">
        <v>1318.9659999999999</v>
      </c>
      <c r="BR22">
        <v>2.5480914533193299E-2</v>
      </c>
      <c r="BS22">
        <v>0.41472335526360909</v>
      </c>
      <c r="BT22">
        <v>0.21759469159932859</v>
      </c>
      <c r="BU22">
        <v>12.409000000000001</v>
      </c>
      <c r="BV22">
        <v>0.15163393142810355</v>
      </c>
      <c r="BW22">
        <v>52.389523308409771</v>
      </c>
      <c r="BX22">
        <v>27</v>
      </c>
      <c r="BY22">
        <v>2</v>
      </c>
      <c r="BZ22">
        <v>691</v>
      </c>
    </row>
    <row r="23" spans="1:78" ht="16.5">
      <c r="A23" s="285" t="str">
        <f t="shared" si="1"/>
        <v>미추홀교통</v>
      </c>
      <c r="B23" s="123" t="str">
        <f t="shared" si="2"/>
        <v>송성진</v>
      </c>
      <c r="C23" s="124" t="str">
        <f t="shared" si="3"/>
        <v>C</v>
      </c>
      <c r="D23" s="125">
        <f t="shared" si="4"/>
        <v>0.87428571428571433</v>
      </c>
      <c r="E23" s="126">
        <f t="shared" si="5"/>
        <v>8822</v>
      </c>
      <c r="F23" s="127" t="str">
        <f t="shared" si="6"/>
        <v>12</v>
      </c>
      <c r="G23" s="128" t="str">
        <f t="shared" si="7"/>
        <v>70바2733</v>
      </c>
      <c r="H23" s="129">
        <f t="shared" si="8"/>
        <v>1</v>
      </c>
      <c r="I23" s="130">
        <f t="shared" si="9"/>
        <v>653.40599999999995</v>
      </c>
      <c r="J23" s="131">
        <f t="shared" si="10"/>
        <v>2.3886338746917288E-2</v>
      </c>
      <c r="K23" s="131">
        <f t="shared" si="11"/>
        <v>0.38096983345522706</v>
      </c>
      <c r="L23" s="131">
        <f t="shared" si="12"/>
        <v>0.21120099907255216</v>
      </c>
      <c r="M23" s="132">
        <f t="shared" si="13"/>
        <v>10.334</v>
      </c>
      <c r="N23" s="133">
        <f t="shared" si="14"/>
        <v>1.0713094155854095</v>
      </c>
      <c r="O23" s="133">
        <f t="shared" si="15"/>
        <v>21.273144109481702</v>
      </c>
      <c r="P23" s="215">
        <f t="shared" si="16"/>
        <v>10</v>
      </c>
      <c r="Q23" s="216">
        <f t="shared" si="17"/>
        <v>7</v>
      </c>
      <c r="R23" s="216">
        <f t="shared" si="18"/>
        <v>139</v>
      </c>
      <c r="T23">
        <v>511</v>
      </c>
      <c r="U23">
        <v>8822</v>
      </c>
      <c r="V23" t="s">
        <v>202</v>
      </c>
      <c r="W23">
        <v>653.40599999999995</v>
      </c>
      <c r="X23">
        <v>355.94799999999998</v>
      </c>
      <c r="Y23">
        <v>1.8360000000000001</v>
      </c>
      <c r="Z23">
        <v>10.334</v>
      </c>
      <c r="AA23">
        <v>41.399438000000004</v>
      </c>
      <c r="AB23">
        <v>0.98888100000000001</v>
      </c>
      <c r="AC23">
        <v>15.771936999999999</v>
      </c>
      <c r="AD23" s="1">
        <v>138</v>
      </c>
      <c r="AE23">
        <v>7</v>
      </c>
      <c r="AF23">
        <v>139</v>
      </c>
      <c r="AG23">
        <v>71</v>
      </c>
      <c r="AH23">
        <v>15.782966999999999</v>
      </c>
      <c r="AI23">
        <v>266.60000000000002</v>
      </c>
      <c r="AJ23">
        <v>0</v>
      </c>
      <c r="AK23">
        <v>10</v>
      </c>
      <c r="AL23">
        <v>2839</v>
      </c>
      <c r="AM23">
        <v>0.87428571428571433</v>
      </c>
      <c r="AN23" t="s">
        <v>69</v>
      </c>
      <c r="AO23">
        <v>653.40599999999995</v>
      </c>
      <c r="AP23" t="s">
        <v>363</v>
      </c>
      <c r="AQ23" t="s">
        <v>115</v>
      </c>
      <c r="AR23" t="s">
        <v>116</v>
      </c>
      <c r="AS23" t="s">
        <v>115</v>
      </c>
      <c r="AT23" t="s">
        <v>116</v>
      </c>
      <c r="AU23" t="s">
        <v>173</v>
      </c>
      <c r="AV23" t="s">
        <v>202</v>
      </c>
      <c r="AW23" t="s">
        <v>69</v>
      </c>
      <c r="AX23">
        <v>8822</v>
      </c>
      <c r="AY23" t="s">
        <v>271</v>
      </c>
      <c r="AZ23">
        <v>5</v>
      </c>
      <c r="BA23" t="s">
        <v>242</v>
      </c>
      <c r="BB23">
        <v>1</v>
      </c>
      <c r="BC23">
        <v>1</v>
      </c>
      <c r="BE23" t="s">
        <v>67</v>
      </c>
      <c r="BF23">
        <v>1</v>
      </c>
      <c r="BG23" t="s">
        <v>241</v>
      </c>
      <c r="BI23" t="s">
        <v>115</v>
      </c>
      <c r="BJ23" t="s">
        <v>202</v>
      </c>
      <c r="BK23" t="s">
        <v>69</v>
      </c>
      <c r="BL23">
        <v>0.87428571428571433</v>
      </c>
      <c r="BM23">
        <v>8822</v>
      </c>
      <c r="BN23" t="s">
        <v>116</v>
      </c>
      <c r="BO23" t="s">
        <v>173</v>
      </c>
      <c r="BP23">
        <v>1</v>
      </c>
      <c r="BQ23">
        <v>653.40599999999995</v>
      </c>
      <c r="BR23">
        <v>2.3886338746917288E-2</v>
      </c>
      <c r="BS23">
        <v>0.38096983345522706</v>
      </c>
      <c r="BT23">
        <v>0.21120099907255216</v>
      </c>
      <c r="BU23">
        <v>10.334</v>
      </c>
      <c r="BV23">
        <v>1.0713094155854095</v>
      </c>
      <c r="BW23">
        <v>21.273144109481702</v>
      </c>
      <c r="BX23">
        <v>10</v>
      </c>
      <c r="BY23">
        <v>7</v>
      </c>
      <c r="BZ23">
        <v>139</v>
      </c>
    </row>
    <row r="24" spans="1:78" ht="16.5">
      <c r="A24" s="286" t="str">
        <f t="shared" si="1"/>
        <v>미추홀교통</v>
      </c>
      <c r="B24" s="107" t="str">
        <f t="shared" si="2"/>
        <v>안희석</v>
      </c>
      <c r="C24" s="108" t="str">
        <f t="shared" si="3"/>
        <v>F</v>
      </c>
      <c r="D24" s="109">
        <f t="shared" si="4"/>
        <v>0.77793353819441768</v>
      </c>
      <c r="E24" s="110">
        <f t="shared" si="5"/>
        <v>2824</v>
      </c>
      <c r="F24" s="111" t="str">
        <f t="shared" si="6"/>
        <v>76</v>
      </c>
      <c r="G24" s="112" t="str">
        <f t="shared" si="7"/>
        <v>70바2692</v>
      </c>
      <c r="H24" s="113">
        <f t="shared" si="8"/>
        <v>5</v>
      </c>
      <c r="I24" s="114">
        <f t="shared" si="9"/>
        <v>1299.921</v>
      </c>
      <c r="J24" s="115">
        <f t="shared" si="10"/>
        <v>3.9912749979717291E-2</v>
      </c>
      <c r="K24" s="115">
        <f t="shared" si="11"/>
        <v>0.36789052095920077</v>
      </c>
      <c r="L24" s="115">
        <f t="shared" si="12"/>
        <v>0.29155617918319648</v>
      </c>
      <c r="M24" s="116">
        <f t="shared" si="13"/>
        <v>11.124000000000001</v>
      </c>
      <c r="N24" s="117">
        <f t="shared" si="14"/>
        <v>7.6927751763376392E-2</v>
      </c>
      <c r="O24" s="117">
        <f t="shared" si="15"/>
        <v>41.464058200459874</v>
      </c>
      <c r="P24" s="217">
        <f t="shared" si="16"/>
        <v>26</v>
      </c>
      <c r="Q24" s="218">
        <f t="shared" si="17"/>
        <v>1</v>
      </c>
      <c r="R24" s="218">
        <f t="shared" si="18"/>
        <v>539</v>
      </c>
      <c r="T24">
        <v>511</v>
      </c>
      <c r="U24">
        <v>2824</v>
      </c>
      <c r="V24" t="s">
        <v>203</v>
      </c>
      <c r="W24">
        <v>1299.921</v>
      </c>
      <c r="X24">
        <v>540.76499999999999</v>
      </c>
      <c r="Y24">
        <v>2.4039999999999999</v>
      </c>
      <c r="Z24">
        <v>11.124000000000001</v>
      </c>
      <c r="AA24">
        <v>80.376371000000006</v>
      </c>
      <c r="AB24">
        <v>3.2080419999999998</v>
      </c>
      <c r="AC24">
        <v>29.569704999999999</v>
      </c>
      <c r="AD24" s="1">
        <v>379</v>
      </c>
      <c r="AE24">
        <v>1</v>
      </c>
      <c r="AF24">
        <v>539</v>
      </c>
      <c r="AG24">
        <v>83</v>
      </c>
      <c r="AH24">
        <v>16.172923999999998</v>
      </c>
      <c r="AI24">
        <v>730.6</v>
      </c>
      <c r="AJ24">
        <v>0.7</v>
      </c>
      <c r="AK24">
        <v>26</v>
      </c>
      <c r="AL24">
        <v>4737</v>
      </c>
      <c r="AM24">
        <v>0.77793353819441768</v>
      </c>
      <c r="AN24" t="s">
        <v>70</v>
      </c>
      <c r="AO24">
        <v>484.76299999999998</v>
      </c>
      <c r="AP24" t="s">
        <v>364</v>
      </c>
      <c r="AQ24" t="s">
        <v>115</v>
      </c>
      <c r="AR24" t="s">
        <v>118</v>
      </c>
      <c r="AS24" t="s">
        <v>115</v>
      </c>
      <c r="AT24" t="s">
        <v>118</v>
      </c>
      <c r="AU24" t="s">
        <v>183</v>
      </c>
      <c r="AV24" t="s">
        <v>203</v>
      </c>
      <c r="AW24" t="s">
        <v>70</v>
      </c>
      <c r="AX24">
        <v>2824</v>
      </c>
      <c r="AY24" t="s">
        <v>283</v>
      </c>
      <c r="AZ24">
        <v>1</v>
      </c>
      <c r="BA24" t="s">
        <v>236</v>
      </c>
      <c r="BB24">
        <v>5</v>
      </c>
      <c r="BC24">
        <v>1</v>
      </c>
      <c r="BE24" t="s">
        <v>67</v>
      </c>
      <c r="BF24">
        <v>-1</v>
      </c>
      <c r="BG24" t="s">
        <v>245</v>
      </c>
      <c r="BI24" t="s">
        <v>115</v>
      </c>
      <c r="BJ24" t="s">
        <v>203</v>
      </c>
      <c r="BK24" t="s">
        <v>70</v>
      </c>
      <c r="BL24">
        <v>0.77793353819441768</v>
      </c>
      <c r="BM24">
        <v>2824</v>
      </c>
      <c r="BN24" t="s">
        <v>118</v>
      </c>
      <c r="BO24" t="s">
        <v>183</v>
      </c>
      <c r="BP24">
        <v>5</v>
      </c>
      <c r="BQ24">
        <v>1299.921</v>
      </c>
      <c r="BR24">
        <v>3.9912749979717291E-2</v>
      </c>
      <c r="BS24">
        <v>0.36789052095920077</v>
      </c>
      <c r="BT24">
        <v>0.29155617918319648</v>
      </c>
      <c r="BU24">
        <v>11.124000000000001</v>
      </c>
      <c r="BV24">
        <v>7.6927751763376392E-2</v>
      </c>
      <c r="BW24">
        <v>41.464058200459874</v>
      </c>
      <c r="BX24">
        <v>26</v>
      </c>
      <c r="BY24">
        <v>1</v>
      </c>
      <c r="BZ24">
        <v>539</v>
      </c>
    </row>
    <row r="25" spans="1:78" ht="16.5">
      <c r="A25" s="285" t="str">
        <f t="shared" si="1"/>
        <v>미추홀교통</v>
      </c>
      <c r="B25" s="123" t="str">
        <f t="shared" si="2"/>
        <v>오승환</v>
      </c>
      <c r="C25" s="124" t="str">
        <f t="shared" si="3"/>
        <v>F</v>
      </c>
      <c r="D25" s="125">
        <f t="shared" si="4"/>
        <v>0.76039553753837485</v>
      </c>
      <c r="E25" s="126">
        <f t="shared" si="5"/>
        <v>8777</v>
      </c>
      <c r="F25" s="127" t="str">
        <f t="shared" si="6"/>
        <v>76</v>
      </c>
      <c r="G25" s="128" t="str">
        <f t="shared" si="7"/>
        <v>70바2677</v>
      </c>
      <c r="H25" s="129">
        <f t="shared" si="8"/>
        <v>2</v>
      </c>
      <c r="I25" s="130">
        <f t="shared" si="9"/>
        <v>6055.7809999999999</v>
      </c>
      <c r="J25" s="131">
        <f t="shared" si="10"/>
        <v>3.2408343341944916E-2</v>
      </c>
      <c r="K25" s="131">
        <f t="shared" si="11"/>
        <v>0.37515196216181035</v>
      </c>
      <c r="L25" s="131">
        <f t="shared" si="12"/>
        <v>0.32481359547183097</v>
      </c>
      <c r="M25" s="132">
        <f t="shared" si="13"/>
        <v>9.7260000000000009</v>
      </c>
      <c r="N25" s="133">
        <f t="shared" si="14"/>
        <v>0.82565733470216307</v>
      </c>
      <c r="O25" s="133">
        <f t="shared" si="15"/>
        <v>21.846893076219235</v>
      </c>
      <c r="P25" s="215">
        <f t="shared" si="16"/>
        <v>176</v>
      </c>
      <c r="Q25" s="216">
        <f t="shared" si="17"/>
        <v>50</v>
      </c>
      <c r="R25" s="216">
        <f t="shared" si="18"/>
        <v>1323</v>
      </c>
      <c r="T25">
        <v>511</v>
      </c>
      <c r="U25">
        <v>8777</v>
      </c>
      <c r="V25" t="s">
        <v>204</v>
      </c>
      <c r="W25">
        <v>6055.7809999999999</v>
      </c>
      <c r="X25">
        <v>2570.4769999999999</v>
      </c>
      <c r="Y25">
        <v>2.3559999999999999</v>
      </c>
      <c r="Z25">
        <v>9.7260000000000009</v>
      </c>
      <c r="AA25">
        <v>422.94327900000002</v>
      </c>
      <c r="AB25">
        <v>13.706891000000001</v>
      </c>
      <c r="AC25">
        <v>158.668001</v>
      </c>
      <c r="AD25" s="1">
        <v>1967</v>
      </c>
      <c r="AE25">
        <v>50</v>
      </c>
      <c r="AF25">
        <v>1323</v>
      </c>
      <c r="AG25">
        <v>75</v>
      </c>
      <c r="AH25">
        <v>14.318187</v>
      </c>
      <c r="AI25">
        <v>4111.7</v>
      </c>
      <c r="AJ25">
        <v>0</v>
      </c>
      <c r="AK25">
        <v>176</v>
      </c>
      <c r="AL25">
        <v>123379</v>
      </c>
      <c r="AM25">
        <v>0.76039553753837485</v>
      </c>
      <c r="AN25" t="s">
        <v>70</v>
      </c>
      <c r="AO25">
        <v>5967.0649999999996</v>
      </c>
      <c r="AP25" t="s">
        <v>365</v>
      </c>
      <c r="AQ25" t="s">
        <v>115</v>
      </c>
      <c r="AR25" t="s">
        <v>118</v>
      </c>
      <c r="AS25" t="s">
        <v>115</v>
      </c>
      <c r="AT25" t="s">
        <v>118</v>
      </c>
      <c r="AU25" t="s">
        <v>180</v>
      </c>
      <c r="AV25" t="s">
        <v>204</v>
      </c>
      <c r="AW25" t="s">
        <v>70</v>
      </c>
      <c r="AX25">
        <v>8777</v>
      </c>
      <c r="AY25" t="s">
        <v>283</v>
      </c>
      <c r="AZ25">
        <v>3</v>
      </c>
      <c r="BA25" t="s">
        <v>284</v>
      </c>
      <c r="BB25">
        <v>2</v>
      </c>
      <c r="BC25">
        <v>1</v>
      </c>
      <c r="BE25" t="s">
        <v>70</v>
      </c>
      <c r="BF25">
        <v>0</v>
      </c>
      <c r="BG25" t="s">
        <v>243</v>
      </c>
      <c r="BI25" t="s">
        <v>115</v>
      </c>
      <c r="BJ25" t="s">
        <v>204</v>
      </c>
      <c r="BK25" t="s">
        <v>70</v>
      </c>
      <c r="BL25">
        <v>0.76039553753837485</v>
      </c>
      <c r="BM25">
        <v>8777</v>
      </c>
      <c r="BN25" t="s">
        <v>118</v>
      </c>
      <c r="BO25" t="s">
        <v>180</v>
      </c>
      <c r="BP25">
        <v>2</v>
      </c>
      <c r="BQ25">
        <v>6055.7809999999999</v>
      </c>
      <c r="BR25">
        <v>3.2408343341944916E-2</v>
      </c>
      <c r="BS25">
        <v>0.37515196216181035</v>
      </c>
      <c r="BT25">
        <v>0.32481359547183097</v>
      </c>
      <c r="BU25">
        <v>9.7260000000000009</v>
      </c>
      <c r="BV25">
        <v>0.82565733470216307</v>
      </c>
      <c r="BW25">
        <v>21.846893076219235</v>
      </c>
      <c r="BX25">
        <v>176</v>
      </c>
      <c r="BY25">
        <v>50</v>
      </c>
      <c r="BZ25">
        <v>1323</v>
      </c>
    </row>
    <row r="26" spans="1:78" ht="16.5">
      <c r="A26" s="286" t="str">
        <f t="shared" si="1"/>
        <v>미추홀교통</v>
      </c>
      <c r="B26" s="107" t="str">
        <f t="shared" si="2"/>
        <v>유용덕</v>
      </c>
      <c r="C26" s="108" t="str">
        <f t="shared" si="3"/>
        <v>A</v>
      </c>
      <c r="D26" s="109">
        <f t="shared" si="4"/>
        <v>0.99238095238095236</v>
      </c>
      <c r="E26" s="110">
        <f t="shared" si="5"/>
        <v>6516</v>
      </c>
      <c r="F26" s="111" t="str">
        <f t="shared" si="6"/>
        <v>12</v>
      </c>
      <c r="G26" s="112" t="str">
        <f t="shared" si="7"/>
        <v>70바2777</v>
      </c>
      <c r="H26" s="113">
        <f t="shared" si="8"/>
        <v>1</v>
      </c>
      <c r="I26" s="114">
        <f t="shared" si="9"/>
        <v>1818.8209999999999</v>
      </c>
      <c r="J26" s="115">
        <f t="shared" si="10"/>
        <v>1.6148415048658937E-2</v>
      </c>
      <c r="K26" s="115">
        <f t="shared" si="11"/>
        <v>0.36379113663574886</v>
      </c>
      <c r="L26" s="115">
        <f t="shared" si="12"/>
        <v>0.22157210632602109</v>
      </c>
      <c r="M26" s="116">
        <f t="shared" si="13"/>
        <v>9.0549999999999997</v>
      </c>
      <c r="N26" s="117">
        <f t="shared" si="14"/>
        <v>0</v>
      </c>
      <c r="O26" s="117">
        <f t="shared" si="15"/>
        <v>44.039517907479627</v>
      </c>
      <c r="P26" s="217">
        <f t="shared" si="16"/>
        <v>19</v>
      </c>
      <c r="Q26" s="218">
        <f t="shared" si="17"/>
        <v>0</v>
      </c>
      <c r="R26" s="218">
        <f t="shared" si="18"/>
        <v>801</v>
      </c>
      <c r="T26">
        <v>511</v>
      </c>
      <c r="U26">
        <v>6516</v>
      </c>
      <c r="V26" t="s">
        <v>205</v>
      </c>
      <c r="W26">
        <v>1818.8209999999999</v>
      </c>
      <c r="X26">
        <v>872.83</v>
      </c>
      <c r="Y26">
        <v>2.0840000000000001</v>
      </c>
      <c r="Z26">
        <v>9.0549999999999997</v>
      </c>
      <c r="AA26">
        <v>113.115807</v>
      </c>
      <c r="AB26">
        <v>1.826641</v>
      </c>
      <c r="AC26">
        <v>41.150528000000001</v>
      </c>
      <c r="AD26" s="1">
        <v>403</v>
      </c>
      <c r="AE26">
        <v>0</v>
      </c>
      <c r="AF26">
        <v>801</v>
      </c>
      <c r="AG26">
        <v>85</v>
      </c>
      <c r="AH26">
        <v>16.079281999999999</v>
      </c>
      <c r="AI26">
        <v>1206</v>
      </c>
      <c r="AJ26">
        <v>11</v>
      </c>
      <c r="AK26">
        <v>19</v>
      </c>
      <c r="AL26">
        <v>3387</v>
      </c>
      <c r="AM26">
        <v>0.99238095238095236</v>
      </c>
      <c r="AN26" t="s">
        <v>66</v>
      </c>
      <c r="AO26">
        <v>1818.8209999999999</v>
      </c>
      <c r="AP26" t="s">
        <v>366</v>
      </c>
      <c r="AQ26" t="s">
        <v>115</v>
      </c>
      <c r="AR26" t="s">
        <v>116</v>
      </c>
      <c r="AS26" t="s">
        <v>115</v>
      </c>
      <c r="AT26" t="s">
        <v>116</v>
      </c>
      <c r="AU26" t="s">
        <v>179</v>
      </c>
      <c r="AV26" t="s">
        <v>205</v>
      </c>
      <c r="AW26" t="s">
        <v>66</v>
      </c>
      <c r="AX26">
        <v>6516</v>
      </c>
      <c r="AY26" t="s">
        <v>276</v>
      </c>
      <c r="AZ26">
        <v>1</v>
      </c>
      <c r="BA26" t="s">
        <v>257</v>
      </c>
      <c r="BB26">
        <v>1</v>
      </c>
      <c r="BC26">
        <v>1</v>
      </c>
      <c r="BE26" t="s">
        <v>239</v>
      </c>
      <c r="BF26">
        <v>-1</v>
      </c>
      <c r="BG26" t="s">
        <v>245</v>
      </c>
      <c r="BI26" t="s">
        <v>115</v>
      </c>
      <c r="BJ26" t="s">
        <v>205</v>
      </c>
      <c r="BK26" t="s">
        <v>66</v>
      </c>
      <c r="BL26">
        <v>0.99238095238095236</v>
      </c>
      <c r="BM26">
        <v>6516</v>
      </c>
      <c r="BN26" t="s">
        <v>116</v>
      </c>
      <c r="BO26" t="s">
        <v>179</v>
      </c>
      <c r="BP26">
        <v>1</v>
      </c>
      <c r="BQ26">
        <v>1818.8209999999999</v>
      </c>
      <c r="BR26">
        <v>1.6148415048658937E-2</v>
      </c>
      <c r="BS26">
        <v>0.36379113663574886</v>
      </c>
      <c r="BT26">
        <v>0.22157210632602109</v>
      </c>
      <c r="BU26">
        <v>9.0549999999999997</v>
      </c>
      <c r="BV26">
        <v>0</v>
      </c>
      <c r="BW26">
        <v>44.039517907479627</v>
      </c>
      <c r="BX26">
        <v>19</v>
      </c>
      <c r="BY26">
        <v>0</v>
      </c>
      <c r="BZ26">
        <v>801</v>
      </c>
    </row>
    <row r="27" spans="1:78" ht="16.5">
      <c r="A27" s="285" t="str">
        <f t="shared" si="1"/>
        <v>미추홀교통</v>
      </c>
      <c r="B27" s="123" t="str">
        <f t="shared" si="2"/>
        <v>이규택</v>
      </c>
      <c r="C27" s="124" t="str">
        <f t="shared" si="3"/>
        <v>C</v>
      </c>
      <c r="D27" s="125">
        <f t="shared" si="4"/>
        <v>0.85758892727772507</v>
      </c>
      <c r="E27" s="126">
        <f t="shared" si="5"/>
        <v>3453</v>
      </c>
      <c r="F27" s="127" t="str">
        <f t="shared" si="6"/>
        <v>12</v>
      </c>
      <c r="G27" s="128" t="str">
        <f t="shared" si="7"/>
        <v>70바2867</v>
      </c>
      <c r="H27" s="129">
        <f t="shared" si="8"/>
        <v>2</v>
      </c>
      <c r="I27" s="130">
        <f t="shared" si="9"/>
        <v>4784.2529999999997</v>
      </c>
      <c r="J27" s="131">
        <f t="shared" si="10"/>
        <v>5.6675960229654827E-2</v>
      </c>
      <c r="K27" s="131">
        <f t="shared" si="11"/>
        <v>0.37828618003632275</v>
      </c>
      <c r="L27" s="131">
        <f t="shared" si="12"/>
        <v>0.22783076062240021</v>
      </c>
      <c r="M27" s="132">
        <f t="shared" si="13"/>
        <v>10.855</v>
      </c>
      <c r="N27" s="133">
        <f t="shared" si="14"/>
        <v>0.12541142786554141</v>
      </c>
      <c r="O27" s="133">
        <f t="shared" si="15"/>
        <v>31.206543633875551</v>
      </c>
      <c r="P27" s="215">
        <f t="shared" si="16"/>
        <v>146</v>
      </c>
      <c r="Q27" s="216">
        <f t="shared" si="17"/>
        <v>6</v>
      </c>
      <c r="R27" s="216">
        <f t="shared" si="18"/>
        <v>1493</v>
      </c>
      <c r="T27">
        <v>511</v>
      </c>
      <c r="U27">
        <v>3453</v>
      </c>
      <c r="V27" t="s">
        <v>312</v>
      </c>
      <c r="W27">
        <v>4784.2529999999997</v>
      </c>
      <c r="X27">
        <v>2658.1529999999998</v>
      </c>
      <c r="Y27">
        <v>1.8</v>
      </c>
      <c r="Z27">
        <v>10.855</v>
      </c>
      <c r="AA27">
        <v>324.42132299999997</v>
      </c>
      <c r="AB27">
        <v>18.386890000000001</v>
      </c>
      <c r="AC27">
        <v>122.724103</v>
      </c>
      <c r="AD27" s="1">
        <v>1090</v>
      </c>
      <c r="AE27">
        <v>6</v>
      </c>
      <c r="AF27">
        <v>1493</v>
      </c>
      <c r="AG27">
        <v>76</v>
      </c>
      <c r="AH27">
        <v>14.747036</v>
      </c>
      <c r="AI27">
        <v>4263.6000000000004</v>
      </c>
      <c r="AJ27">
        <v>0</v>
      </c>
      <c r="AK27">
        <v>146</v>
      </c>
      <c r="AL27">
        <v>37672</v>
      </c>
      <c r="AM27">
        <v>0.85758892727772507</v>
      </c>
      <c r="AN27" t="s">
        <v>69</v>
      </c>
      <c r="AO27">
        <v>4663.1319999999996</v>
      </c>
      <c r="AP27" t="s">
        <v>367</v>
      </c>
      <c r="AQ27" t="s">
        <v>115</v>
      </c>
      <c r="AR27" t="s">
        <v>116</v>
      </c>
      <c r="AS27" t="s">
        <v>115</v>
      </c>
      <c r="AT27" t="s">
        <v>116</v>
      </c>
      <c r="AU27" t="s">
        <v>302</v>
      </c>
      <c r="AV27" t="s">
        <v>312</v>
      </c>
      <c r="AW27" t="s">
        <v>69</v>
      </c>
      <c r="AX27">
        <v>3453</v>
      </c>
      <c r="AY27" t="s">
        <v>271</v>
      </c>
      <c r="AZ27">
        <v>10</v>
      </c>
      <c r="BA27" t="s">
        <v>294</v>
      </c>
      <c r="BB27">
        <v>2</v>
      </c>
      <c r="BC27">
        <v>1</v>
      </c>
      <c r="BE27" t="s">
        <v>69</v>
      </c>
      <c r="BF27">
        <v>0</v>
      </c>
      <c r="BG27" t="s">
        <v>243</v>
      </c>
      <c r="BI27" t="s">
        <v>115</v>
      </c>
      <c r="BJ27" t="s">
        <v>312</v>
      </c>
      <c r="BK27" t="s">
        <v>69</v>
      </c>
      <c r="BL27">
        <v>0.85758892727772507</v>
      </c>
      <c r="BM27">
        <v>3453</v>
      </c>
      <c r="BN27" t="s">
        <v>116</v>
      </c>
      <c r="BO27" t="s">
        <v>302</v>
      </c>
      <c r="BP27">
        <v>2</v>
      </c>
      <c r="BQ27">
        <v>4784.2529999999997</v>
      </c>
      <c r="BR27">
        <v>5.6675960229654827E-2</v>
      </c>
      <c r="BS27">
        <v>0.37828618003632275</v>
      </c>
      <c r="BT27">
        <v>0.22783076062240021</v>
      </c>
      <c r="BU27">
        <v>10.855</v>
      </c>
      <c r="BV27">
        <v>0.12541142786554141</v>
      </c>
      <c r="BW27">
        <v>31.206543633875551</v>
      </c>
      <c r="BX27">
        <v>146</v>
      </c>
      <c r="BY27">
        <v>6</v>
      </c>
      <c r="BZ27">
        <v>1493</v>
      </c>
    </row>
    <row r="28" spans="1:78" ht="16.5">
      <c r="A28" s="286" t="str">
        <f t="shared" si="1"/>
        <v>미추홀교통</v>
      </c>
      <c r="B28" s="107" t="str">
        <f t="shared" si="2"/>
        <v>이남용</v>
      </c>
      <c r="C28" s="108" t="str">
        <f t="shared" si="3"/>
        <v>F</v>
      </c>
      <c r="D28" s="109">
        <f t="shared" si="4"/>
        <v>0.77952380952380951</v>
      </c>
      <c r="E28" s="110">
        <f t="shared" si="5"/>
        <v>1934</v>
      </c>
      <c r="F28" s="111" t="str">
        <f t="shared" si="6"/>
        <v>12</v>
      </c>
      <c r="G28" s="112" t="str">
        <f t="shared" si="7"/>
        <v>70바2651</v>
      </c>
      <c r="H28" s="113">
        <f t="shared" si="8"/>
        <v>1</v>
      </c>
      <c r="I28" s="114">
        <f t="shared" si="9"/>
        <v>582.43200000000002</v>
      </c>
      <c r="J28" s="115">
        <f t="shared" si="10"/>
        <v>5.9656661193418968E-2</v>
      </c>
      <c r="K28" s="115">
        <f t="shared" si="11"/>
        <v>0.39697448898857818</v>
      </c>
      <c r="L28" s="115">
        <f t="shared" si="12"/>
        <v>0.15109059941761441</v>
      </c>
      <c r="M28" s="116">
        <f t="shared" si="13"/>
        <v>17.513000000000002</v>
      </c>
      <c r="N28" s="117">
        <f t="shared" si="14"/>
        <v>0.17169386297456182</v>
      </c>
      <c r="O28" s="117">
        <f t="shared" si="15"/>
        <v>36.227405087632548</v>
      </c>
      <c r="P28" s="217">
        <f t="shared" si="16"/>
        <v>23</v>
      </c>
      <c r="Q28" s="218">
        <f t="shared" si="17"/>
        <v>1</v>
      </c>
      <c r="R28" s="218">
        <f t="shared" si="18"/>
        <v>211</v>
      </c>
      <c r="T28">
        <v>511</v>
      </c>
      <c r="U28">
        <v>1934</v>
      </c>
      <c r="V28" t="s">
        <v>313</v>
      </c>
      <c r="W28">
        <v>582.43200000000002</v>
      </c>
      <c r="X28">
        <v>355.745</v>
      </c>
      <c r="Y28">
        <v>1.637</v>
      </c>
      <c r="Z28">
        <v>17.513000000000002</v>
      </c>
      <c r="AA28">
        <v>35.275826000000002</v>
      </c>
      <c r="AB28">
        <v>2.104438</v>
      </c>
      <c r="AC28">
        <v>14.003603</v>
      </c>
      <c r="AD28" s="1">
        <v>88</v>
      </c>
      <c r="AE28">
        <v>1</v>
      </c>
      <c r="AF28">
        <v>211</v>
      </c>
      <c r="AG28">
        <v>76</v>
      </c>
      <c r="AH28">
        <v>16.510795999999999</v>
      </c>
      <c r="AI28">
        <v>1631.8</v>
      </c>
      <c r="AJ28">
        <v>0</v>
      </c>
      <c r="AK28">
        <v>23</v>
      </c>
      <c r="AL28">
        <v>6111</v>
      </c>
      <c r="AM28">
        <v>0.77952380952380951</v>
      </c>
      <c r="AN28" t="s">
        <v>70</v>
      </c>
      <c r="AO28">
        <v>582.43200000000002</v>
      </c>
      <c r="AP28" t="s">
        <v>368</v>
      </c>
      <c r="AQ28" t="s">
        <v>115</v>
      </c>
      <c r="AR28" t="s">
        <v>116</v>
      </c>
      <c r="AS28" t="s">
        <v>115</v>
      </c>
      <c r="AT28" t="s">
        <v>116</v>
      </c>
      <c r="AU28" t="s">
        <v>171</v>
      </c>
      <c r="AV28" t="s">
        <v>313</v>
      </c>
      <c r="AW28" t="s">
        <v>70</v>
      </c>
      <c r="AX28">
        <v>1934</v>
      </c>
      <c r="AY28" t="s">
        <v>307</v>
      </c>
      <c r="AZ28">
        <v>4</v>
      </c>
      <c r="BA28" t="s">
        <v>369</v>
      </c>
      <c r="BB28">
        <v>1</v>
      </c>
      <c r="BC28">
        <v>1</v>
      </c>
      <c r="BE28" t="s">
        <v>70</v>
      </c>
      <c r="BF28">
        <v>0</v>
      </c>
      <c r="BG28" t="s">
        <v>243</v>
      </c>
      <c r="BI28" t="s">
        <v>115</v>
      </c>
      <c r="BJ28" t="s">
        <v>313</v>
      </c>
      <c r="BK28" t="s">
        <v>70</v>
      </c>
      <c r="BL28">
        <v>0.77952380952380951</v>
      </c>
      <c r="BM28">
        <v>1934</v>
      </c>
      <c r="BN28" t="s">
        <v>116</v>
      </c>
      <c r="BO28" t="s">
        <v>171</v>
      </c>
      <c r="BP28">
        <v>1</v>
      </c>
      <c r="BQ28">
        <v>582.43200000000002</v>
      </c>
      <c r="BR28">
        <v>5.9656661193418968E-2</v>
      </c>
      <c r="BS28">
        <v>0.39697448898857818</v>
      </c>
      <c r="BT28">
        <v>0.15109059941761441</v>
      </c>
      <c r="BU28">
        <v>17.513000000000002</v>
      </c>
      <c r="BV28">
        <v>0.17169386297456182</v>
      </c>
      <c r="BW28">
        <v>36.227405087632548</v>
      </c>
      <c r="BX28">
        <v>23</v>
      </c>
      <c r="BY28">
        <v>1</v>
      </c>
      <c r="BZ28">
        <v>211</v>
      </c>
    </row>
    <row r="29" spans="1:78" ht="16.5">
      <c r="A29" s="285" t="str">
        <f t="shared" si="1"/>
        <v>미추홀교통</v>
      </c>
      <c r="B29" s="123" t="str">
        <f t="shared" si="2"/>
        <v>이명호</v>
      </c>
      <c r="C29" s="124" t="str">
        <f t="shared" si="3"/>
        <v>C</v>
      </c>
      <c r="D29" s="125">
        <f t="shared" si="4"/>
        <v>0.86209613657225104</v>
      </c>
      <c r="E29" s="126">
        <f t="shared" si="5"/>
        <v>11</v>
      </c>
      <c r="F29" s="127" t="str">
        <f t="shared" si="6"/>
        <v>76</v>
      </c>
      <c r="G29" s="128" t="str">
        <f t="shared" si="7"/>
        <v>70바2745</v>
      </c>
      <c r="H29" s="129">
        <f t="shared" si="8"/>
        <v>3</v>
      </c>
      <c r="I29" s="130">
        <f t="shared" si="9"/>
        <v>2697.2730000000001</v>
      </c>
      <c r="J29" s="131">
        <f t="shared" si="10"/>
        <v>3.3568648504231503E-2</v>
      </c>
      <c r="K29" s="131">
        <f t="shared" si="11"/>
        <v>0.34086965197088065</v>
      </c>
      <c r="L29" s="131">
        <f t="shared" si="12"/>
        <v>0.33107512661862554</v>
      </c>
      <c r="M29" s="132">
        <f t="shared" si="13"/>
        <v>7.4119999999999999</v>
      </c>
      <c r="N29" s="133">
        <f t="shared" si="14"/>
        <v>3.7074482264123798E-2</v>
      </c>
      <c r="O29" s="133">
        <f t="shared" si="15"/>
        <v>4.7455337298078462</v>
      </c>
      <c r="P29" s="215">
        <f t="shared" si="16"/>
        <v>53</v>
      </c>
      <c r="Q29" s="216">
        <f t="shared" si="17"/>
        <v>1</v>
      </c>
      <c r="R29" s="216">
        <f t="shared" si="18"/>
        <v>128</v>
      </c>
      <c r="T29">
        <v>511</v>
      </c>
      <c r="U29">
        <v>11</v>
      </c>
      <c r="V29" t="s">
        <v>206</v>
      </c>
      <c r="W29">
        <v>2697.2730000000001</v>
      </c>
      <c r="X29">
        <v>1009.3440000000001</v>
      </c>
      <c r="Y29">
        <v>2.6720000000000002</v>
      </c>
      <c r="Z29">
        <v>7.4119999999999999</v>
      </c>
      <c r="AA29">
        <v>174.98857599999999</v>
      </c>
      <c r="AB29">
        <v>5.8741300000000001</v>
      </c>
      <c r="AC29">
        <v>59.648294999999997</v>
      </c>
      <c r="AD29" s="1">
        <v>893</v>
      </c>
      <c r="AE29">
        <v>1</v>
      </c>
      <c r="AF29">
        <v>128</v>
      </c>
      <c r="AG29">
        <v>69</v>
      </c>
      <c r="AH29">
        <v>15.413994000000001</v>
      </c>
      <c r="AI29">
        <v>126.2</v>
      </c>
      <c r="AJ29">
        <v>0</v>
      </c>
      <c r="AK29">
        <v>53</v>
      </c>
      <c r="AL29">
        <v>16027</v>
      </c>
      <c r="AM29">
        <v>0.86209613657225104</v>
      </c>
      <c r="AN29" t="s">
        <v>69</v>
      </c>
      <c r="AO29">
        <v>2317.819</v>
      </c>
      <c r="AP29" t="s">
        <v>370</v>
      </c>
      <c r="AQ29" t="s">
        <v>115</v>
      </c>
      <c r="AR29" t="s">
        <v>118</v>
      </c>
      <c r="AS29" t="s">
        <v>115</v>
      </c>
      <c r="AT29" t="s">
        <v>118</v>
      </c>
      <c r="AU29" t="s">
        <v>186</v>
      </c>
      <c r="AV29" t="s">
        <v>206</v>
      </c>
      <c r="AW29" t="s">
        <v>69</v>
      </c>
      <c r="AX29">
        <v>11</v>
      </c>
      <c r="AY29" t="s">
        <v>269</v>
      </c>
      <c r="AZ29">
        <v>1</v>
      </c>
      <c r="BA29" t="s">
        <v>252</v>
      </c>
      <c r="BB29">
        <v>3</v>
      </c>
      <c r="BC29">
        <v>1</v>
      </c>
      <c r="BE29" t="s">
        <v>70</v>
      </c>
      <c r="BF29">
        <v>2</v>
      </c>
      <c r="BG29" t="s">
        <v>241</v>
      </c>
      <c r="BI29" t="s">
        <v>115</v>
      </c>
      <c r="BJ29" t="s">
        <v>206</v>
      </c>
      <c r="BK29" t="s">
        <v>69</v>
      </c>
      <c r="BL29">
        <v>0.86209613657225104</v>
      </c>
      <c r="BM29">
        <v>11</v>
      </c>
      <c r="BN29" t="s">
        <v>118</v>
      </c>
      <c r="BO29" t="s">
        <v>186</v>
      </c>
      <c r="BP29">
        <v>3</v>
      </c>
      <c r="BQ29">
        <v>2697.2730000000001</v>
      </c>
      <c r="BR29">
        <v>3.3568648504231503E-2</v>
      </c>
      <c r="BS29">
        <v>0.34086965197088065</v>
      </c>
      <c r="BT29">
        <v>0.33107512661862554</v>
      </c>
      <c r="BU29">
        <v>7.4119999999999999</v>
      </c>
      <c r="BV29">
        <v>3.7074482264123798E-2</v>
      </c>
      <c r="BW29">
        <v>4.7455337298078462</v>
      </c>
      <c r="BX29">
        <v>53</v>
      </c>
      <c r="BY29">
        <v>1</v>
      </c>
      <c r="BZ29">
        <v>128</v>
      </c>
    </row>
    <row r="30" spans="1:78" ht="16.5">
      <c r="A30" s="286" t="str">
        <f t="shared" si="1"/>
        <v>미추홀교통</v>
      </c>
      <c r="B30" s="107" t="str">
        <f t="shared" si="2"/>
        <v>이승훈</v>
      </c>
      <c r="C30" s="108" t="str">
        <f t="shared" si="3"/>
        <v>A</v>
      </c>
      <c r="D30" s="109">
        <f t="shared" si="4"/>
        <v>0.97238095238095223</v>
      </c>
      <c r="E30" s="110">
        <f t="shared" si="5"/>
        <v>2925</v>
      </c>
      <c r="F30" s="111" t="str">
        <f t="shared" si="6"/>
        <v>12</v>
      </c>
      <c r="G30" s="112" t="str">
        <f t="shared" si="7"/>
        <v>70바2651</v>
      </c>
      <c r="H30" s="113">
        <f t="shared" si="8"/>
        <v>1</v>
      </c>
      <c r="I30" s="114">
        <f t="shared" si="9"/>
        <v>2135.9569999999999</v>
      </c>
      <c r="J30" s="115">
        <f t="shared" si="10"/>
        <v>1.6981313952729685E-2</v>
      </c>
      <c r="K30" s="115">
        <f t="shared" si="11"/>
        <v>0.32677213370719199</v>
      </c>
      <c r="L30" s="115">
        <f t="shared" si="12"/>
        <v>6.0394474233329609E-2</v>
      </c>
      <c r="M30" s="116">
        <f t="shared" si="13"/>
        <v>9.09</v>
      </c>
      <c r="N30" s="117">
        <f t="shared" si="14"/>
        <v>0</v>
      </c>
      <c r="O30" s="117">
        <f t="shared" si="15"/>
        <v>10.814824455735767</v>
      </c>
      <c r="P30" s="217">
        <f t="shared" si="16"/>
        <v>4</v>
      </c>
      <c r="Q30" s="218">
        <f t="shared" si="17"/>
        <v>0</v>
      </c>
      <c r="R30" s="218">
        <f t="shared" si="18"/>
        <v>231</v>
      </c>
      <c r="T30">
        <v>511</v>
      </c>
      <c r="U30">
        <v>2925</v>
      </c>
      <c r="V30" t="s">
        <v>207</v>
      </c>
      <c r="W30">
        <v>2135.9569999999999</v>
      </c>
      <c r="X30">
        <v>1046.22</v>
      </c>
      <c r="Y30">
        <v>2.0419999999999998</v>
      </c>
      <c r="Z30">
        <v>9.09</v>
      </c>
      <c r="AA30">
        <v>130.79523800000001</v>
      </c>
      <c r="AB30">
        <v>2.2210749999999999</v>
      </c>
      <c r="AC30">
        <v>42.740239000000003</v>
      </c>
      <c r="AD30" s="1">
        <v>129</v>
      </c>
      <c r="AE30">
        <v>0</v>
      </c>
      <c r="AF30">
        <v>231</v>
      </c>
      <c r="AG30">
        <v>84</v>
      </c>
      <c r="AH30">
        <v>16.330541</v>
      </c>
      <c r="AI30">
        <v>672.1</v>
      </c>
      <c r="AJ30">
        <v>1.6</v>
      </c>
      <c r="AK30">
        <v>4</v>
      </c>
      <c r="AL30">
        <v>369</v>
      </c>
      <c r="AM30">
        <v>0.97238095238095223</v>
      </c>
      <c r="AN30" t="s">
        <v>66</v>
      </c>
      <c r="AO30">
        <v>2135.9569999999999</v>
      </c>
      <c r="AP30" t="s">
        <v>371</v>
      </c>
      <c r="AQ30" t="s">
        <v>115</v>
      </c>
      <c r="AR30" t="s">
        <v>116</v>
      </c>
      <c r="AS30" t="s">
        <v>115</v>
      </c>
      <c r="AT30" t="s">
        <v>116</v>
      </c>
      <c r="AU30" t="s">
        <v>171</v>
      </c>
      <c r="AV30" t="s">
        <v>207</v>
      </c>
      <c r="AW30" t="s">
        <v>66</v>
      </c>
      <c r="AX30">
        <v>2925</v>
      </c>
      <c r="AY30" t="s">
        <v>276</v>
      </c>
      <c r="AZ30">
        <v>2</v>
      </c>
      <c r="BA30" t="s">
        <v>289</v>
      </c>
      <c r="BB30">
        <v>1</v>
      </c>
      <c r="BC30">
        <v>1</v>
      </c>
      <c r="BE30" t="s">
        <v>66</v>
      </c>
      <c r="BF30">
        <v>0</v>
      </c>
      <c r="BG30" t="s">
        <v>243</v>
      </c>
      <c r="BI30" t="s">
        <v>115</v>
      </c>
      <c r="BJ30" t="s">
        <v>207</v>
      </c>
      <c r="BK30" t="s">
        <v>66</v>
      </c>
      <c r="BL30">
        <v>0.97238095238095223</v>
      </c>
      <c r="BM30">
        <v>2925</v>
      </c>
      <c r="BN30" t="s">
        <v>116</v>
      </c>
      <c r="BO30" t="s">
        <v>171</v>
      </c>
      <c r="BP30">
        <v>1</v>
      </c>
      <c r="BQ30">
        <v>2135.9569999999999</v>
      </c>
      <c r="BR30">
        <v>1.6981313952729685E-2</v>
      </c>
      <c r="BS30">
        <v>0.32677213370719199</v>
      </c>
      <c r="BT30">
        <v>6.0394474233329609E-2</v>
      </c>
      <c r="BU30">
        <v>9.09</v>
      </c>
      <c r="BV30">
        <v>0</v>
      </c>
      <c r="BW30">
        <v>10.814824455735767</v>
      </c>
      <c r="BX30">
        <v>4</v>
      </c>
      <c r="BY30">
        <v>0</v>
      </c>
      <c r="BZ30">
        <v>231</v>
      </c>
    </row>
    <row r="31" spans="1:78" ht="16.5">
      <c r="A31" s="285" t="str">
        <f t="shared" si="1"/>
        <v>미추홀교통</v>
      </c>
      <c r="B31" s="123" t="str">
        <f t="shared" si="2"/>
        <v>이영우</v>
      </c>
      <c r="C31" s="124" t="str">
        <f t="shared" si="3"/>
        <v>C</v>
      </c>
      <c r="D31" s="125">
        <f t="shared" si="4"/>
        <v>0.8995238095238095</v>
      </c>
      <c r="E31" s="126">
        <f t="shared" si="5"/>
        <v>4297</v>
      </c>
      <c r="F31" s="127" t="str">
        <f t="shared" si="6"/>
        <v>12</v>
      </c>
      <c r="G31" s="128" t="str">
        <f t="shared" si="7"/>
        <v>70바2766</v>
      </c>
      <c r="H31" s="129">
        <f t="shared" si="8"/>
        <v>1</v>
      </c>
      <c r="I31" s="130">
        <f t="shared" si="9"/>
        <v>5087.9070000000002</v>
      </c>
      <c r="J31" s="131">
        <f t="shared" si="10"/>
        <v>4.7675176513007268E-2</v>
      </c>
      <c r="K31" s="131">
        <f t="shared" si="11"/>
        <v>0.37217162468928655</v>
      </c>
      <c r="L31" s="131">
        <f t="shared" si="12"/>
        <v>0.21757473161360849</v>
      </c>
      <c r="M31" s="132">
        <f t="shared" si="13"/>
        <v>10.456</v>
      </c>
      <c r="N31" s="133">
        <f t="shared" si="14"/>
        <v>1.1399579434136669</v>
      </c>
      <c r="O31" s="133">
        <f t="shared" si="15"/>
        <v>21.659200924859672</v>
      </c>
      <c r="P31" s="215">
        <f t="shared" si="16"/>
        <v>117</v>
      </c>
      <c r="Q31" s="216">
        <f t="shared" si="17"/>
        <v>58</v>
      </c>
      <c r="R31" s="216">
        <f t="shared" si="18"/>
        <v>1102</v>
      </c>
      <c r="T31">
        <v>511</v>
      </c>
      <c r="U31">
        <v>4297</v>
      </c>
      <c r="V31" t="s">
        <v>208</v>
      </c>
      <c r="W31">
        <v>5087.9070000000002</v>
      </c>
      <c r="X31">
        <v>2693.1979999999999</v>
      </c>
      <c r="Y31">
        <v>1.889</v>
      </c>
      <c r="Z31">
        <v>10.456</v>
      </c>
      <c r="AA31">
        <v>343.07854099999997</v>
      </c>
      <c r="AB31">
        <v>16.35633</v>
      </c>
      <c r="AC31">
        <v>127.68409800000001</v>
      </c>
      <c r="AD31" s="1">
        <v>1107</v>
      </c>
      <c r="AE31">
        <v>58</v>
      </c>
      <c r="AF31">
        <v>1102</v>
      </c>
      <c r="AG31">
        <v>87</v>
      </c>
      <c r="AH31">
        <v>14.830152</v>
      </c>
      <c r="AI31">
        <v>5218.1000000000004</v>
      </c>
      <c r="AJ31">
        <v>47.8</v>
      </c>
      <c r="AK31">
        <v>117</v>
      </c>
      <c r="AL31">
        <v>27087</v>
      </c>
      <c r="AM31">
        <v>0.8995238095238095</v>
      </c>
      <c r="AN31" t="s">
        <v>69</v>
      </c>
      <c r="AO31">
        <v>5087.9070000000002</v>
      </c>
      <c r="AP31" t="s">
        <v>372</v>
      </c>
      <c r="AQ31" t="s">
        <v>115</v>
      </c>
      <c r="AR31" t="s">
        <v>116</v>
      </c>
      <c r="AS31" t="s">
        <v>115</v>
      </c>
      <c r="AT31" t="s">
        <v>116</v>
      </c>
      <c r="AU31" t="s">
        <v>177</v>
      </c>
      <c r="AV31" t="s">
        <v>208</v>
      </c>
      <c r="AW31" t="s">
        <v>69</v>
      </c>
      <c r="AX31">
        <v>4297</v>
      </c>
      <c r="AY31" t="s">
        <v>271</v>
      </c>
      <c r="AZ31">
        <v>1</v>
      </c>
      <c r="BA31" t="s">
        <v>232</v>
      </c>
      <c r="BB31">
        <v>1</v>
      </c>
      <c r="BC31">
        <v>1</v>
      </c>
      <c r="BE31" t="s">
        <v>69</v>
      </c>
      <c r="BF31">
        <v>0</v>
      </c>
      <c r="BG31" t="s">
        <v>243</v>
      </c>
      <c r="BI31" t="s">
        <v>115</v>
      </c>
      <c r="BJ31" t="s">
        <v>208</v>
      </c>
      <c r="BK31" t="s">
        <v>69</v>
      </c>
      <c r="BL31">
        <v>0.8995238095238095</v>
      </c>
      <c r="BM31">
        <v>4297</v>
      </c>
      <c r="BN31" t="s">
        <v>116</v>
      </c>
      <c r="BO31" t="s">
        <v>177</v>
      </c>
      <c r="BP31">
        <v>1</v>
      </c>
      <c r="BQ31">
        <v>5087.9070000000002</v>
      </c>
      <c r="BR31">
        <v>4.7675176513007268E-2</v>
      </c>
      <c r="BS31">
        <v>0.37217162468928655</v>
      </c>
      <c r="BT31">
        <v>0.21757473161360849</v>
      </c>
      <c r="BU31">
        <v>10.456</v>
      </c>
      <c r="BV31">
        <v>1.1399579434136669</v>
      </c>
      <c r="BW31">
        <v>21.659200924859672</v>
      </c>
      <c r="BX31">
        <v>117</v>
      </c>
      <c r="BY31">
        <v>58</v>
      </c>
      <c r="BZ31">
        <v>1102</v>
      </c>
    </row>
    <row r="32" spans="1:78" ht="16.5">
      <c r="A32" s="286" t="str">
        <f t="shared" si="1"/>
        <v>미추홀교통</v>
      </c>
      <c r="B32" s="107" t="str">
        <f t="shared" si="2"/>
        <v>이영진</v>
      </c>
      <c r="C32" s="108" t="str">
        <f t="shared" si="3"/>
        <v>B</v>
      </c>
      <c r="D32" s="109">
        <f t="shared" si="4"/>
        <v>0.91952380952380952</v>
      </c>
      <c r="E32" s="110">
        <f t="shared" si="5"/>
        <v>1417</v>
      </c>
      <c r="F32" s="111" t="str">
        <f t="shared" si="6"/>
        <v>12</v>
      </c>
      <c r="G32" s="112" t="str">
        <f t="shared" si="7"/>
        <v>70바2619</v>
      </c>
      <c r="H32" s="113">
        <f t="shared" si="8"/>
        <v>1</v>
      </c>
      <c r="I32" s="114">
        <f t="shared" si="9"/>
        <v>4012.547</v>
      </c>
      <c r="J32" s="115">
        <f t="shared" si="10"/>
        <v>2.9067039944303322E-2</v>
      </c>
      <c r="K32" s="115">
        <f t="shared" si="11"/>
        <v>0.368790731247297</v>
      </c>
      <c r="L32" s="115">
        <f t="shared" si="12"/>
        <v>0.10691463551704192</v>
      </c>
      <c r="M32" s="116">
        <f t="shared" si="13"/>
        <v>9.5809999999999995</v>
      </c>
      <c r="N32" s="117">
        <f t="shared" si="14"/>
        <v>0.52335835567782762</v>
      </c>
      <c r="O32" s="117">
        <f t="shared" si="15"/>
        <v>19.763008383453204</v>
      </c>
      <c r="P32" s="217">
        <f t="shared" si="16"/>
        <v>63</v>
      </c>
      <c r="Q32" s="218">
        <f t="shared" si="17"/>
        <v>21</v>
      </c>
      <c r="R32" s="218">
        <f t="shared" si="18"/>
        <v>793</v>
      </c>
      <c r="T32">
        <v>511</v>
      </c>
      <c r="U32">
        <v>1417</v>
      </c>
      <c r="V32" t="s">
        <v>209</v>
      </c>
      <c r="W32">
        <v>4012.547</v>
      </c>
      <c r="X32">
        <v>2077.8620000000001</v>
      </c>
      <c r="Y32">
        <v>1.931</v>
      </c>
      <c r="Z32">
        <v>9.5809999999999995</v>
      </c>
      <c r="AA32">
        <v>268.50577199999998</v>
      </c>
      <c r="AB32">
        <v>7.8046680000000004</v>
      </c>
      <c r="AC32">
        <v>99.022440000000003</v>
      </c>
      <c r="AD32" s="1">
        <v>429</v>
      </c>
      <c r="AE32">
        <v>21</v>
      </c>
      <c r="AF32">
        <v>793</v>
      </c>
      <c r="AG32">
        <v>71</v>
      </c>
      <c r="AH32">
        <v>14.943987</v>
      </c>
      <c r="AI32">
        <v>2274.3000000000002</v>
      </c>
      <c r="AJ32">
        <v>0</v>
      </c>
      <c r="AK32">
        <v>63</v>
      </c>
      <c r="AL32">
        <v>16881</v>
      </c>
      <c r="AM32">
        <v>0.91952380952380952</v>
      </c>
      <c r="AN32" t="s">
        <v>68</v>
      </c>
      <c r="AO32">
        <v>4012.547</v>
      </c>
      <c r="AP32" t="s">
        <v>373</v>
      </c>
      <c r="AQ32" t="s">
        <v>115</v>
      </c>
      <c r="AR32" t="s">
        <v>116</v>
      </c>
      <c r="AS32" t="s">
        <v>115</v>
      </c>
      <c r="AT32" t="s">
        <v>116</v>
      </c>
      <c r="AU32" t="s">
        <v>170</v>
      </c>
      <c r="AV32" t="s">
        <v>209</v>
      </c>
      <c r="AW32" t="s">
        <v>68</v>
      </c>
      <c r="AX32">
        <v>1417</v>
      </c>
      <c r="AY32" t="s">
        <v>268</v>
      </c>
      <c r="AZ32">
        <v>4</v>
      </c>
      <c r="BA32" t="s">
        <v>246</v>
      </c>
      <c r="BB32">
        <v>1</v>
      </c>
      <c r="BC32">
        <v>1</v>
      </c>
      <c r="BE32" t="s">
        <v>68</v>
      </c>
      <c r="BF32">
        <v>0</v>
      </c>
      <c r="BG32" t="s">
        <v>243</v>
      </c>
      <c r="BI32" t="s">
        <v>115</v>
      </c>
      <c r="BJ32" t="s">
        <v>209</v>
      </c>
      <c r="BK32" t="s">
        <v>68</v>
      </c>
      <c r="BL32">
        <v>0.91952380952380952</v>
      </c>
      <c r="BM32">
        <v>1417</v>
      </c>
      <c r="BN32" t="s">
        <v>116</v>
      </c>
      <c r="BO32" t="s">
        <v>170</v>
      </c>
      <c r="BP32">
        <v>1</v>
      </c>
      <c r="BQ32">
        <v>4012.547</v>
      </c>
      <c r="BR32">
        <v>2.9067039944303322E-2</v>
      </c>
      <c r="BS32">
        <v>0.368790731247297</v>
      </c>
      <c r="BT32">
        <v>0.10691463551704192</v>
      </c>
      <c r="BU32">
        <v>9.5809999999999995</v>
      </c>
      <c r="BV32">
        <v>0.52335835567782762</v>
      </c>
      <c r="BW32">
        <v>19.763008383453204</v>
      </c>
      <c r="BX32">
        <v>63</v>
      </c>
      <c r="BY32">
        <v>21</v>
      </c>
      <c r="BZ32">
        <v>793</v>
      </c>
    </row>
    <row r="33" spans="1:78" ht="16.5">
      <c r="A33" s="285" t="str">
        <f t="shared" si="1"/>
        <v>미추홀교통</v>
      </c>
      <c r="B33" s="123" t="str">
        <f t="shared" si="2"/>
        <v>이우정</v>
      </c>
      <c r="C33" s="124" t="str">
        <f t="shared" si="3"/>
        <v>D</v>
      </c>
      <c r="D33" s="125">
        <f t="shared" si="4"/>
        <v>0.84998242502827237</v>
      </c>
      <c r="E33" s="126">
        <f t="shared" si="5"/>
        <v>3423</v>
      </c>
      <c r="F33" s="127" t="str">
        <f t="shared" si="6"/>
        <v>76</v>
      </c>
      <c r="G33" s="128" t="str">
        <f t="shared" si="7"/>
        <v>70바2764</v>
      </c>
      <c r="H33" s="129">
        <f t="shared" si="8"/>
        <v>5</v>
      </c>
      <c r="I33" s="130">
        <f t="shared" si="9"/>
        <v>1904.0639999999999</v>
      </c>
      <c r="J33" s="131">
        <f t="shared" si="10"/>
        <v>3.9695534447965711E-2</v>
      </c>
      <c r="K33" s="131">
        <f t="shared" si="11"/>
        <v>0.32273685494820442</v>
      </c>
      <c r="L33" s="131">
        <f t="shared" si="12"/>
        <v>0.30566199455480492</v>
      </c>
      <c r="M33" s="132">
        <f t="shared" si="13"/>
        <v>10.167999999999999</v>
      </c>
      <c r="N33" s="133">
        <f t="shared" si="14"/>
        <v>0.21007697220261506</v>
      </c>
      <c r="O33" s="133">
        <f t="shared" si="15"/>
        <v>7.1426170548889116</v>
      </c>
      <c r="P33" s="215">
        <f t="shared" si="16"/>
        <v>10</v>
      </c>
      <c r="Q33" s="216">
        <f t="shared" si="17"/>
        <v>4</v>
      </c>
      <c r="R33" s="216">
        <f t="shared" si="18"/>
        <v>136</v>
      </c>
      <c r="T33">
        <v>511</v>
      </c>
      <c r="U33">
        <v>3423</v>
      </c>
      <c r="V33" t="s">
        <v>210</v>
      </c>
      <c r="W33">
        <v>1904.0640000000001</v>
      </c>
      <c r="X33">
        <v>724.24</v>
      </c>
      <c r="Y33">
        <v>2.629</v>
      </c>
      <c r="Z33">
        <v>10.167999999999999</v>
      </c>
      <c r="AA33">
        <v>117.336624</v>
      </c>
      <c r="AB33">
        <v>4.6577400000000004</v>
      </c>
      <c r="AC33">
        <v>37.868853000000001</v>
      </c>
      <c r="AD33" s="1">
        <v>582</v>
      </c>
      <c r="AE33">
        <v>4</v>
      </c>
      <c r="AF33">
        <v>136</v>
      </c>
      <c r="AG33">
        <v>74</v>
      </c>
      <c r="AH33">
        <v>16.227363</v>
      </c>
      <c r="AI33">
        <v>145.1</v>
      </c>
      <c r="AJ33">
        <v>0</v>
      </c>
      <c r="AK33">
        <v>10</v>
      </c>
      <c r="AL33">
        <v>5666</v>
      </c>
      <c r="AM33">
        <v>0.84998242502827237</v>
      </c>
      <c r="AN33" t="s">
        <v>67</v>
      </c>
      <c r="AO33">
        <v>471.16300000000001</v>
      </c>
      <c r="AP33" t="s">
        <v>374</v>
      </c>
      <c r="AQ33" t="s">
        <v>115</v>
      </c>
      <c r="AR33" t="s">
        <v>118</v>
      </c>
      <c r="AS33" t="s">
        <v>115</v>
      </c>
      <c r="AT33" t="s">
        <v>118</v>
      </c>
      <c r="AU33" t="s">
        <v>187</v>
      </c>
      <c r="AV33" t="s">
        <v>210</v>
      </c>
      <c r="AW33" t="s">
        <v>67</v>
      </c>
      <c r="AX33">
        <v>3423</v>
      </c>
      <c r="AY33" t="s">
        <v>281</v>
      </c>
      <c r="AZ33">
        <v>1</v>
      </c>
      <c r="BA33" t="s">
        <v>235</v>
      </c>
      <c r="BB33">
        <v>5</v>
      </c>
      <c r="BC33">
        <v>1</v>
      </c>
      <c r="BE33" t="s">
        <v>67</v>
      </c>
      <c r="BF33">
        <v>0</v>
      </c>
      <c r="BG33" t="s">
        <v>243</v>
      </c>
      <c r="BI33" t="s">
        <v>115</v>
      </c>
      <c r="BJ33" t="s">
        <v>210</v>
      </c>
      <c r="BK33" t="s">
        <v>67</v>
      </c>
      <c r="BL33">
        <v>0.84998242502827237</v>
      </c>
      <c r="BM33">
        <v>3423</v>
      </c>
      <c r="BN33" t="s">
        <v>118</v>
      </c>
      <c r="BO33" t="s">
        <v>187</v>
      </c>
      <c r="BP33">
        <v>5</v>
      </c>
      <c r="BQ33">
        <v>1904.0639999999999</v>
      </c>
      <c r="BR33">
        <v>3.9695534447965711E-2</v>
      </c>
      <c r="BS33">
        <v>0.32273685494820442</v>
      </c>
      <c r="BT33">
        <v>0.30566199455480486</v>
      </c>
      <c r="BU33">
        <v>10.167999999999999</v>
      </c>
      <c r="BV33">
        <v>0.21007697220261506</v>
      </c>
      <c r="BW33">
        <v>7.1426170548889116</v>
      </c>
      <c r="BX33">
        <v>10</v>
      </c>
      <c r="BY33">
        <v>4</v>
      </c>
      <c r="BZ33">
        <v>136</v>
      </c>
    </row>
    <row r="34" spans="1:78" ht="16.5">
      <c r="A34" s="286" t="str">
        <f t="shared" si="1"/>
        <v>미추홀교통</v>
      </c>
      <c r="B34" s="107" t="str">
        <f t="shared" si="2"/>
        <v>이재선</v>
      </c>
      <c r="C34" s="108" t="str">
        <f t="shared" si="3"/>
        <v>C</v>
      </c>
      <c r="D34" s="109">
        <f t="shared" si="4"/>
        <v>0.89429227355988905</v>
      </c>
      <c r="E34" s="110">
        <f t="shared" si="5"/>
        <v>6653</v>
      </c>
      <c r="F34" s="111" t="str">
        <f t="shared" si="6"/>
        <v>12</v>
      </c>
      <c r="G34" s="112" t="str">
        <f t="shared" si="7"/>
        <v>70바2777</v>
      </c>
      <c r="H34" s="113">
        <f t="shared" si="8"/>
        <v>5</v>
      </c>
      <c r="I34" s="114">
        <f t="shared" si="9"/>
        <v>720.1</v>
      </c>
      <c r="J34" s="115">
        <f t="shared" si="10"/>
        <v>8.4260265448873068E-3</v>
      </c>
      <c r="K34" s="115">
        <f t="shared" si="11"/>
        <v>0.39810414460147892</v>
      </c>
      <c r="L34" s="115">
        <f t="shared" si="12"/>
        <v>0.14025829745868629</v>
      </c>
      <c r="M34" s="116">
        <f t="shared" si="13"/>
        <v>11.962</v>
      </c>
      <c r="N34" s="117">
        <f t="shared" si="14"/>
        <v>0</v>
      </c>
      <c r="O34" s="117">
        <f t="shared" si="15"/>
        <v>36.800444382724621</v>
      </c>
      <c r="P34" s="217">
        <f t="shared" si="16"/>
        <v>15</v>
      </c>
      <c r="Q34" s="218">
        <f t="shared" si="17"/>
        <v>0</v>
      </c>
      <c r="R34" s="218">
        <f t="shared" si="18"/>
        <v>265</v>
      </c>
      <c r="T34">
        <v>511</v>
      </c>
      <c r="U34">
        <v>6653</v>
      </c>
      <c r="V34" t="s">
        <v>211</v>
      </c>
      <c r="W34">
        <v>720.1</v>
      </c>
      <c r="X34">
        <v>384.06900000000002</v>
      </c>
      <c r="Y34">
        <v>1.875</v>
      </c>
      <c r="Z34">
        <v>11.962</v>
      </c>
      <c r="AA34">
        <v>43.548046999999997</v>
      </c>
      <c r="AB34">
        <v>0.36693700000000001</v>
      </c>
      <c r="AC34">
        <v>17.336658</v>
      </c>
      <c r="AD34" s="1">
        <v>101</v>
      </c>
      <c r="AE34">
        <v>0</v>
      </c>
      <c r="AF34">
        <v>265</v>
      </c>
      <c r="AG34">
        <v>70</v>
      </c>
      <c r="AH34">
        <v>16.535758000000001</v>
      </c>
      <c r="AI34">
        <v>314.2</v>
      </c>
      <c r="AJ34">
        <v>0</v>
      </c>
      <c r="AK34">
        <v>15</v>
      </c>
      <c r="AL34">
        <v>4873</v>
      </c>
      <c r="AM34">
        <v>0.89429227355988905</v>
      </c>
      <c r="AN34" t="s">
        <v>69</v>
      </c>
      <c r="AO34">
        <v>225.167</v>
      </c>
      <c r="AP34" t="s">
        <v>375</v>
      </c>
      <c r="AQ34" t="s">
        <v>115</v>
      </c>
      <c r="AR34" t="s">
        <v>116</v>
      </c>
      <c r="AS34" t="s">
        <v>115</v>
      </c>
      <c r="AT34" t="s">
        <v>116</v>
      </c>
      <c r="AU34" t="s">
        <v>179</v>
      </c>
      <c r="AV34" t="s">
        <v>211</v>
      </c>
      <c r="AW34" t="s">
        <v>69</v>
      </c>
      <c r="AX34">
        <v>6653</v>
      </c>
      <c r="AY34" t="s">
        <v>271</v>
      </c>
      <c r="AZ34">
        <v>2</v>
      </c>
      <c r="BA34" t="s">
        <v>240</v>
      </c>
      <c r="BB34">
        <v>5</v>
      </c>
      <c r="BC34">
        <v>1</v>
      </c>
      <c r="BE34" t="s">
        <v>68</v>
      </c>
      <c r="BF34">
        <v>-1</v>
      </c>
      <c r="BG34" t="s">
        <v>245</v>
      </c>
      <c r="BI34" t="s">
        <v>115</v>
      </c>
      <c r="BJ34" t="s">
        <v>211</v>
      </c>
      <c r="BK34" t="s">
        <v>69</v>
      </c>
      <c r="BL34">
        <v>0.89429227355988905</v>
      </c>
      <c r="BM34">
        <v>6653</v>
      </c>
      <c r="BN34" t="s">
        <v>116</v>
      </c>
      <c r="BO34" t="s">
        <v>179</v>
      </c>
      <c r="BP34">
        <v>5</v>
      </c>
      <c r="BQ34">
        <v>720.1</v>
      </c>
      <c r="BR34">
        <v>8.4260265448873068E-3</v>
      </c>
      <c r="BS34">
        <v>0.39810414460147892</v>
      </c>
      <c r="BT34">
        <v>0.14025829745868629</v>
      </c>
      <c r="BU34">
        <v>11.962</v>
      </c>
      <c r="BV34">
        <v>0</v>
      </c>
      <c r="BW34">
        <v>36.800444382724621</v>
      </c>
      <c r="BX34">
        <v>15</v>
      </c>
      <c r="BY34">
        <v>0</v>
      </c>
      <c r="BZ34">
        <v>265</v>
      </c>
    </row>
    <row r="35" spans="1:78" ht="16.5">
      <c r="A35" s="285" t="str">
        <f t="shared" si="1"/>
        <v>미추홀교통</v>
      </c>
      <c r="B35" s="123" t="str">
        <f t="shared" si="2"/>
        <v>이진산</v>
      </c>
      <c r="C35" s="124" t="str">
        <f t="shared" si="3"/>
        <v>C</v>
      </c>
      <c r="D35" s="125">
        <f t="shared" si="4"/>
        <v>0.87095238095238092</v>
      </c>
      <c r="E35" s="126">
        <f t="shared" si="5"/>
        <v>8712</v>
      </c>
      <c r="F35" s="127" t="str">
        <f t="shared" si="6"/>
        <v>12</v>
      </c>
      <c r="G35" s="128" t="str">
        <f t="shared" si="7"/>
        <v>70바2617</v>
      </c>
      <c r="H35" s="129">
        <f t="shared" si="8"/>
        <v>1</v>
      </c>
      <c r="I35" s="130">
        <f t="shared" si="9"/>
        <v>1957.2429999999999</v>
      </c>
      <c r="J35" s="131">
        <f t="shared" si="10"/>
        <v>1.4247630647408867E-2</v>
      </c>
      <c r="K35" s="131">
        <f t="shared" si="11"/>
        <v>0.37293017407117435</v>
      </c>
      <c r="L35" s="131">
        <f t="shared" si="12"/>
        <v>0.28049659648801911</v>
      </c>
      <c r="M35" s="132">
        <f t="shared" si="13"/>
        <v>10.648</v>
      </c>
      <c r="N35" s="133">
        <f t="shared" si="14"/>
        <v>0</v>
      </c>
      <c r="O35" s="133">
        <f t="shared" si="15"/>
        <v>47.209263234049118</v>
      </c>
      <c r="P35" s="215">
        <f t="shared" si="16"/>
        <v>14</v>
      </c>
      <c r="Q35" s="216">
        <f t="shared" si="17"/>
        <v>0</v>
      </c>
      <c r="R35" s="216">
        <f t="shared" si="18"/>
        <v>924</v>
      </c>
      <c r="T35">
        <v>511</v>
      </c>
      <c r="U35">
        <v>8712</v>
      </c>
      <c r="V35" t="s">
        <v>212</v>
      </c>
      <c r="W35">
        <v>1957.2429999999999</v>
      </c>
      <c r="X35">
        <v>1069.8979999999999</v>
      </c>
      <c r="Y35">
        <v>1.829</v>
      </c>
      <c r="Z35">
        <v>10.648</v>
      </c>
      <c r="AA35">
        <v>127.62136</v>
      </c>
      <c r="AB35">
        <v>1.8183020000000001</v>
      </c>
      <c r="AC35">
        <v>47.593856000000002</v>
      </c>
      <c r="AD35" s="1">
        <v>549</v>
      </c>
      <c r="AE35">
        <v>0</v>
      </c>
      <c r="AF35">
        <v>924</v>
      </c>
      <c r="AG35">
        <v>84</v>
      </c>
      <c r="AH35">
        <v>15.336327000000001</v>
      </c>
      <c r="AI35">
        <v>398.8</v>
      </c>
      <c r="AJ35">
        <v>0</v>
      </c>
      <c r="AK35">
        <v>14</v>
      </c>
      <c r="AL35">
        <v>2671</v>
      </c>
      <c r="AM35">
        <v>0.87095238095238092</v>
      </c>
      <c r="AN35" t="s">
        <v>69</v>
      </c>
      <c r="AO35">
        <v>1957.2429999999999</v>
      </c>
      <c r="AP35" t="s">
        <v>376</v>
      </c>
      <c r="AQ35" t="s">
        <v>115</v>
      </c>
      <c r="AR35" t="s">
        <v>116</v>
      </c>
      <c r="AS35" t="s">
        <v>115</v>
      </c>
      <c r="AT35" t="s">
        <v>116</v>
      </c>
      <c r="AU35" t="s">
        <v>169</v>
      </c>
      <c r="AV35" t="s">
        <v>212</v>
      </c>
      <c r="AW35" t="s">
        <v>69</v>
      </c>
      <c r="AX35">
        <v>8712</v>
      </c>
      <c r="AY35" t="s">
        <v>271</v>
      </c>
      <c r="AZ35">
        <v>6</v>
      </c>
      <c r="BA35" t="s">
        <v>272</v>
      </c>
      <c r="BB35">
        <v>1</v>
      </c>
      <c r="BC35">
        <v>1</v>
      </c>
      <c r="BE35" t="s">
        <v>69</v>
      </c>
      <c r="BF35">
        <v>0</v>
      </c>
      <c r="BG35" t="s">
        <v>243</v>
      </c>
      <c r="BI35" t="s">
        <v>115</v>
      </c>
      <c r="BJ35" t="s">
        <v>212</v>
      </c>
      <c r="BK35" t="s">
        <v>69</v>
      </c>
      <c r="BL35">
        <v>0.87095238095238092</v>
      </c>
      <c r="BM35">
        <v>8712</v>
      </c>
      <c r="BN35" t="s">
        <v>116</v>
      </c>
      <c r="BO35" t="s">
        <v>169</v>
      </c>
      <c r="BP35">
        <v>1</v>
      </c>
      <c r="BQ35">
        <v>1957.2429999999999</v>
      </c>
      <c r="BR35">
        <v>1.4247630647408867E-2</v>
      </c>
      <c r="BS35">
        <v>0.37293017407117435</v>
      </c>
      <c r="BT35">
        <v>0.28049659648801911</v>
      </c>
      <c r="BU35">
        <v>10.648</v>
      </c>
      <c r="BV35">
        <v>0</v>
      </c>
      <c r="BW35">
        <v>47.209263234049118</v>
      </c>
      <c r="BX35">
        <v>14</v>
      </c>
      <c r="BY35">
        <v>0</v>
      </c>
      <c r="BZ35">
        <v>924</v>
      </c>
    </row>
    <row r="36" spans="1:78" ht="16.5">
      <c r="A36" s="286" t="str">
        <f t="shared" si="1"/>
        <v>미추홀교통</v>
      </c>
      <c r="B36" s="107" t="str">
        <f t="shared" si="2"/>
        <v>이창균</v>
      </c>
      <c r="C36" s="108" t="str">
        <f t="shared" si="3"/>
        <v>B</v>
      </c>
      <c r="D36" s="109">
        <f t="shared" si="4"/>
        <v>0.90671241051780127</v>
      </c>
      <c r="E36" s="110">
        <f t="shared" si="5"/>
        <v>9731</v>
      </c>
      <c r="F36" s="111" t="str">
        <f t="shared" si="6"/>
        <v>12</v>
      </c>
      <c r="G36" s="112" t="str">
        <f t="shared" si="7"/>
        <v>70바2777</v>
      </c>
      <c r="H36" s="113">
        <f t="shared" si="8"/>
        <v>4</v>
      </c>
      <c r="I36" s="114">
        <f t="shared" si="9"/>
        <v>598.76900000000001</v>
      </c>
      <c r="J36" s="115">
        <f t="shared" si="10"/>
        <v>1.1106353863621689E-2</v>
      </c>
      <c r="K36" s="115">
        <f t="shared" si="11"/>
        <v>0.3577846129673537</v>
      </c>
      <c r="L36" s="115">
        <f t="shared" si="12"/>
        <v>0.12525698558208592</v>
      </c>
      <c r="M36" s="116">
        <f t="shared" si="13"/>
        <v>9.7940000000000005</v>
      </c>
      <c r="N36" s="117">
        <f t="shared" si="14"/>
        <v>0.33401862821889577</v>
      </c>
      <c r="O36" s="117">
        <f t="shared" si="15"/>
        <v>12.525698558208591</v>
      </c>
      <c r="P36" s="217">
        <f t="shared" si="16"/>
        <v>6</v>
      </c>
      <c r="Q36" s="218">
        <f t="shared" si="17"/>
        <v>2</v>
      </c>
      <c r="R36" s="218">
        <f t="shared" si="18"/>
        <v>75</v>
      </c>
      <c r="T36">
        <v>511</v>
      </c>
      <c r="U36">
        <v>9731</v>
      </c>
      <c r="V36" t="s">
        <v>259</v>
      </c>
      <c r="W36">
        <v>598.76900000000001</v>
      </c>
      <c r="X36">
        <v>315.35599999999999</v>
      </c>
      <c r="Y36">
        <v>1.899</v>
      </c>
      <c r="Z36">
        <v>9.7940000000000005</v>
      </c>
      <c r="AA36">
        <v>38.390546999999998</v>
      </c>
      <c r="AB36">
        <v>0.42637900000000001</v>
      </c>
      <c r="AC36">
        <v>13.735547</v>
      </c>
      <c r="AD36" s="1">
        <v>75</v>
      </c>
      <c r="AE36">
        <v>2</v>
      </c>
      <c r="AF36">
        <v>75</v>
      </c>
      <c r="AG36">
        <v>82</v>
      </c>
      <c r="AH36">
        <v>15.596781999999999</v>
      </c>
      <c r="AI36">
        <v>365.7</v>
      </c>
      <c r="AJ36">
        <v>0</v>
      </c>
      <c r="AK36">
        <v>6</v>
      </c>
      <c r="AL36">
        <v>1117</v>
      </c>
      <c r="AM36">
        <v>0.90671241051780127</v>
      </c>
      <c r="AN36" t="s">
        <v>68</v>
      </c>
      <c r="AO36">
        <v>181.47800000000001</v>
      </c>
      <c r="AP36" t="s">
        <v>377</v>
      </c>
      <c r="AQ36" t="s">
        <v>115</v>
      </c>
      <c r="AR36" t="s">
        <v>116</v>
      </c>
      <c r="AS36" t="s">
        <v>115</v>
      </c>
      <c r="AT36" t="s">
        <v>116</v>
      </c>
      <c r="AU36" t="s">
        <v>179</v>
      </c>
      <c r="AV36" t="s">
        <v>259</v>
      </c>
      <c r="AW36" t="s">
        <v>68</v>
      </c>
      <c r="AX36">
        <v>9731</v>
      </c>
      <c r="AY36" t="s">
        <v>268</v>
      </c>
      <c r="AZ36">
        <v>6</v>
      </c>
      <c r="BA36" t="s">
        <v>258</v>
      </c>
      <c r="BB36">
        <v>4</v>
      </c>
      <c r="BC36">
        <v>1</v>
      </c>
      <c r="BE36" t="s">
        <v>69</v>
      </c>
      <c r="BF36">
        <v>1</v>
      </c>
      <c r="BG36" t="s">
        <v>241</v>
      </c>
      <c r="BI36" t="s">
        <v>115</v>
      </c>
      <c r="BJ36" t="s">
        <v>259</v>
      </c>
      <c r="BK36" t="s">
        <v>68</v>
      </c>
      <c r="BL36">
        <v>0.90671241051780127</v>
      </c>
      <c r="BM36">
        <v>9731</v>
      </c>
      <c r="BN36" t="s">
        <v>116</v>
      </c>
      <c r="BO36" t="s">
        <v>179</v>
      </c>
      <c r="BP36">
        <v>4</v>
      </c>
      <c r="BQ36">
        <v>598.76900000000001</v>
      </c>
      <c r="BR36">
        <v>1.1106353863621689E-2</v>
      </c>
      <c r="BS36">
        <v>0.3577846129673537</v>
      </c>
      <c r="BT36">
        <v>0.12525698558208592</v>
      </c>
      <c r="BU36">
        <v>9.7940000000000005</v>
      </c>
      <c r="BV36">
        <v>0.33401862821889577</v>
      </c>
      <c r="BW36">
        <v>12.525698558208591</v>
      </c>
      <c r="BX36">
        <v>6</v>
      </c>
      <c r="BY36">
        <v>2</v>
      </c>
      <c r="BZ36">
        <v>75</v>
      </c>
    </row>
    <row r="37" spans="1:78" ht="16.5">
      <c r="A37" s="285" t="str">
        <f t="shared" si="1"/>
        <v>미추홀교통</v>
      </c>
      <c r="B37" s="123" t="str">
        <f t="shared" si="2"/>
        <v>이청일</v>
      </c>
      <c r="C37" s="124" t="str">
        <f t="shared" si="3"/>
        <v>D</v>
      </c>
      <c r="D37" s="125">
        <f t="shared" si="4"/>
        <v>0.84332716261886009</v>
      </c>
      <c r="E37" s="126">
        <f t="shared" si="5"/>
        <v>259</v>
      </c>
      <c r="F37" s="127" t="str">
        <f t="shared" si="6"/>
        <v>76</v>
      </c>
      <c r="G37" s="128" t="str">
        <f t="shared" si="7"/>
        <v>70바2745</v>
      </c>
      <c r="H37" s="129">
        <f t="shared" si="8"/>
        <v>2</v>
      </c>
      <c r="I37" s="130">
        <f t="shared" si="9"/>
        <v>2491.0240000000003</v>
      </c>
      <c r="J37" s="131">
        <f t="shared" si="10"/>
        <v>2.8165541055265138E-2</v>
      </c>
      <c r="K37" s="131">
        <f t="shared" si="11"/>
        <v>0.3501067659411245</v>
      </c>
      <c r="L37" s="131">
        <f t="shared" si="12"/>
        <v>0.31513144795072223</v>
      </c>
      <c r="M37" s="132">
        <f t="shared" si="13"/>
        <v>8.3629999999999995</v>
      </c>
      <c r="N37" s="133">
        <f t="shared" si="14"/>
        <v>4.0144133496907292E-2</v>
      </c>
      <c r="O37" s="133">
        <f t="shared" si="15"/>
        <v>4.6968636191381528</v>
      </c>
      <c r="P37" s="215">
        <f t="shared" si="16"/>
        <v>63</v>
      </c>
      <c r="Q37" s="216">
        <f t="shared" si="17"/>
        <v>1</v>
      </c>
      <c r="R37" s="216">
        <f t="shared" si="18"/>
        <v>117</v>
      </c>
      <c r="T37">
        <v>511</v>
      </c>
      <c r="U37">
        <v>259</v>
      </c>
      <c r="V37" t="s">
        <v>213</v>
      </c>
      <c r="W37">
        <v>2491.0239999999999</v>
      </c>
      <c r="X37">
        <v>952.995</v>
      </c>
      <c r="Y37">
        <v>2.6139999999999999</v>
      </c>
      <c r="Z37">
        <v>8.3629999999999995</v>
      </c>
      <c r="AA37">
        <v>155.64607799999999</v>
      </c>
      <c r="AB37">
        <v>4.3838559999999998</v>
      </c>
      <c r="AC37">
        <v>54.492744999999999</v>
      </c>
      <c r="AD37" s="1">
        <v>785</v>
      </c>
      <c r="AE37">
        <v>1</v>
      </c>
      <c r="AF37">
        <v>117</v>
      </c>
      <c r="AG37">
        <v>70</v>
      </c>
      <c r="AH37">
        <v>16.004411999999999</v>
      </c>
      <c r="AI37">
        <v>465.5</v>
      </c>
      <c r="AJ37">
        <v>0</v>
      </c>
      <c r="AK37">
        <v>63</v>
      </c>
      <c r="AL37">
        <v>25602</v>
      </c>
      <c r="AM37">
        <v>0.84332716261886009</v>
      </c>
      <c r="AN37" t="s">
        <v>67</v>
      </c>
      <c r="AO37">
        <v>2366.1390000000001</v>
      </c>
      <c r="AP37" t="s">
        <v>378</v>
      </c>
      <c r="AQ37" t="s">
        <v>115</v>
      </c>
      <c r="AR37" t="s">
        <v>118</v>
      </c>
      <c r="AS37" t="s">
        <v>115</v>
      </c>
      <c r="AT37" t="s">
        <v>118</v>
      </c>
      <c r="AU37" t="s">
        <v>186</v>
      </c>
      <c r="AV37" t="s">
        <v>213</v>
      </c>
      <c r="AW37" t="s">
        <v>67</v>
      </c>
      <c r="AX37">
        <v>259</v>
      </c>
      <c r="AY37" t="s">
        <v>281</v>
      </c>
      <c r="AZ37">
        <v>2</v>
      </c>
      <c r="BA37" t="s">
        <v>253</v>
      </c>
      <c r="BB37">
        <v>2</v>
      </c>
      <c r="BC37">
        <v>1</v>
      </c>
      <c r="BE37" t="s">
        <v>67</v>
      </c>
      <c r="BF37">
        <v>0</v>
      </c>
      <c r="BG37" t="s">
        <v>243</v>
      </c>
      <c r="BI37" t="s">
        <v>115</v>
      </c>
      <c r="BJ37" t="s">
        <v>213</v>
      </c>
      <c r="BK37" t="s">
        <v>67</v>
      </c>
      <c r="BL37">
        <v>0.84332716261886009</v>
      </c>
      <c r="BM37">
        <v>259</v>
      </c>
      <c r="BN37" t="s">
        <v>118</v>
      </c>
      <c r="BO37" t="s">
        <v>186</v>
      </c>
      <c r="BP37">
        <v>2</v>
      </c>
      <c r="BQ37">
        <v>2491.0240000000003</v>
      </c>
      <c r="BR37">
        <v>2.8165541055265138E-2</v>
      </c>
      <c r="BS37">
        <v>0.3501067659411245</v>
      </c>
      <c r="BT37">
        <v>0.31513144795072229</v>
      </c>
      <c r="BU37">
        <v>8.3629999999999995</v>
      </c>
      <c r="BV37">
        <v>4.0144133496907292E-2</v>
      </c>
      <c r="BW37">
        <v>4.6968636191381528</v>
      </c>
      <c r="BX37">
        <v>63</v>
      </c>
      <c r="BY37">
        <v>1</v>
      </c>
      <c r="BZ37">
        <v>117</v>
      </c>
    </row>
    <row r="38" spans="1:78" ht="16.5">
      <c r="A38" s="286" t="str">
        <f t="shared" si="1"/>
        <v>미추홀교통</v>
      </c>
      <c r="B38" s="107" t="str">
        <f t="shared" si="2"/>
        <v>이현기</v>
      </c>
      <c r="C38" s="108" t="str">
        <f t="shared" si="3"/>
        <v>B</v>
      </c>
      <c r="D38" s="109">
        <f t="shared" si="4"/>
        <v>0.91516129032258065</v>
      </c>
      <c r="E38" s="110">
        <f t="shared" si="5"/>
        <v>3549</v>
      </c>
      <c r="F38" s="111" t="str">
        <f t="shared" si="6"/>
        <v>76</v>
      </c>
      <c r="G38" s="112" t="str">
        <f t="shared" si="7"/>
        <v>70바2743</v>
      </c>
      <c r="H38" s="113">
        <f t="shared" si="8"/>
        <v>1</v>
      </c>
      <c r="I38" s="114">
        <f t="shared" si="9"/>
        <v>2572.3339999999998</v>
      </c>
      <c r="J38" s="115">
        <f t="shared" si="10"/>
        <v>1.5609684112801423E-2</v>
      </c>
      <c r="K38" s="115">
        <f t="shared" si="11"/>
        <v>0.291907524675042</v>
      </c>
      <c r="L38" s="115">
        <f t="shared" si="12"/>
        <v>0.2647401153971452</v>
      </c>
      <c r="M38" s="116">
        <f t="shared" si="13"/>
        <v>5.718</v>
      </c>
      <c r="N38" s="117">
        <f t="shared" si="14"/>
        <v>0</v>
      </c>
      <c r="O38" s="117">
        <f t="shared" si="15"/>
        <v>1.2440064159630904</v>
      </c>
      <c r="P38" s="217">
        <f t="shared" si="16"/>
        <v>2</v>
      </c>
      <c r="Q38" s="218">
        <f t="shared" si="17"/>
        <v>0</v>
      </c>
      <c r="R38" s="218">
        <f t="shared" si="18"/>
        <v>32</v>
      </c>
      <c r="T38">
        <v>511</v>
      </c>
      <c r="U38">
        <v>3549</v>
      </c>
      <c r="V38" t="s">
        <v>214</v>
      </c>
      <c r="W38">
        <v>2572.3339999999998</v>
      </c>
      <c r="X38">
        <v>906.59799999999996</v>
      </c>
      <c r="Y38">
        <v>2.8370000000000002</v>
      </c>
      <c r="Z38">
        <v>5.718</v>
      </c>
      <c r="AA38">
        <v>160.562442</v>
      </c>
      <c r="AB38">
        <v>2.506329</v>
      </c>
      <c r="AC38">
        <v>46.869385000000001</v>
      </c>
      <c r="AD38" s="1">
        <v>681</v>
      </c>
      <c r="AE38">
        <v>0</v>
      </c>
      <c r="AF38">
        <v>32</v>
      </c>
      <c r="AG38">
        <v>66</v>
      </c>
      <c r="AH38">
        <v>16.020769999999999</v>
      </c>
      <c r="AI38">
        <v>113.6</v>
      </c>
      <c r="AJ38">
        <v>0</v>
      </c>
      <c r="AK38">
        <v>2</v>
      </c>
      <c r="AL38">
        <v>1749</v>
      </c>
      <c r="AM38">
        <v>0.91516129032258065</v>
      </c>
      <c r="AN38" t="s">
        <v>68</v>
      </c>
      <c r="AO38">
        <v>2572.3339999999998</v>
      </c>
      <c r="AP38" t="s">
        <v>379</v>
      </c>
      <c r="AQ38" t="s">
        <v>115</v>
      </c>
      <c r="AR38" t="s">
        <v>118</v>
      </c>
      <c r="AS38" t="s">
        <v>115</v>
      </c>
      <c r="AT38" t="s">
        <v>118</v>
      </c>
      <c r="AU38" t="s">
        <v>185</v>
      </c>
      <c r="AV38" t="s">
        <v>214</v>
      </c>
      <c r="AW38" t="s">
        <v>68</v>
      </c>
      <c r="AX38">
        <v>3549</v>
      </c>
      <c r="AY38" t="s">
        <v>275</v>
      </c>
      <c r="AZ38">
        <v>2</v>
      </c>
      <c r="BA38" t="s">
        <v>251</v>
      </c>
      <c r="BB38">
        <v>1</v>
      </c>
      <c r="BC38">
        <v>1</v>
      </c>
      <c r="BE38" t="s">
        <v>68</v>
      </c>
      <c r="BF38">
        <v>0</v>
      </c>
      <c r="BG38" t="s">
        <v>243</v>
      </c>
      <c r="BI38" t="s">
        <v>115</v>
      </c>
      <c r="BJ38" t="s">
        <v>214</v>
      </c>
      <c r="BK38" t="s">
        <v>68</v>
      </c>
      <c r="BL38">
        <v>0.91516129032258065</v>
      </c>
      <c r="BM38">
        <v>3549</v>
      </c>
      <c r="BN38" t="s">
        <v>118</v>
      </c>
      <c r="BO38" t="s">
        <v>185</v>
      </c>
      <c r="BP38">
        <v>1</v>
      </c>
      <c r="BQ38">
        <v>2572.3339999999998</v>
      </c>
      <c r="BR38">
        <v>1.5609684112801423E-2</v>
      </c>
      <c r="BS38">
        <v>0.291907524675042</v>
      </c>
      <c r="BT38">
        <v>0.2647401153971452</v>
      </c>
      <c r="BU38">
        <v>5.718</v>
      </c>
      <c r="BV38">
        <v>0</v>
      </c>
      <c r="BW38">
        <v>1.2440064159630904</v>
      </c>
      <c r="BX38">
        <v>2</v>
      </c>
      <c r="BY38">
        <v>0</v>
      </c>
      <c r="BZ38">
        <v>32</v>
      </c>
    </row>
    <row r="39" spans="1:78" ht="16.5">
      <c r="A39" s="285" t="str">
        <f t="shared" si="1"/>
        <v>미추홀교통</v>
      </c>
      <c r="B39" s="123" t="str">
        <f t="shared" si="2"/>
        <v>이현웅</v>
      </c>
      <c r="C39" s="124" t="str">
        <f t="shared" si="3"/>
        <v>A</v>
      </c>
      <c r="D39" s="125">
        <f t="shared" si="4"/>
        <v>0.95836524546285617</v>
      </c>
      <c r="E39" s="126">
        <f t="shared" si="5"/>
        <v>2245</v>
      </c>
      <c r="F39" s="127" t="str">
        <f t="shared" si="6"/>
        <v>12</v>
      </c>
      <c r="G39" s="128" t="str">
        <f t="shared" si="7"/>
        <v>70바2651</v>
      </c>
      <c r="H39" s="129">
        <f t="shared" si="8"/>
        <v>4</v>
      </c>
      <c r="I39" s="130">
        <f t="shared" si="9"/>
        <v>764.80100000000016</v>
      </c>
      <c r="J39" s="131">
        <f t="shared" si="10"/>
        <v>2.564596645861952E-2</v>
      </c>
      <c r="K39" s="131">
        <f t="shared" si="11"/>
        <v>0.35540426847038614</v>
      </c>
      <c r="L39" s="131">
        <f t="shared" si="12"/>
        <v>0.17651650560080331</v>
      </c>
      <c r="M39" s="132">
        <f t="shared" si="13"/>
        <v>9.4239999999999995</v>
      </c>
      <c r="N39" s="133">
        <f t="shared" si="14"/>
        <v>0.39225890133511848</v>
      </c>
      <c r="O39" s="133">
        <f t="shared" si="15"/>
        <v>10.852496270271612</v>
      </c>
      <c r="P39" s="215">
        <f t="shared" si="16"/>
        <v>1</v>
      </c>
      <c r="Q39" s="216">
        <f t="shared" si="17"/>
        <v>3</v>
      </c>
      <c r="R39" s="216">
        <f t="shared" si="18"/>
        <v>83</v>
      </c>
      <c r="T39">
        <v>511</v>
      </c>
      <c r="U39">
        <v>2245</v>
      </c>
      <c r="V39" t="s">
        <v>215</v>
      </c>
      <c r="W39">
        <v>764.80100000000004</v>
      </c>
      <c r="X39">
        <v>382.07299999999998</v>
      </c>
      <c r="Y39">
        <v>2.0019999999999998</v>
      </c>
      <c r="Z39">
        <v>9.4239999999999995</v>
      </c>
      <c r="AA39">
        <v>49.259988</v>
      </c>
      <c r="AB39">
        <v>1.26332</v>
      </c>
      <c r="AC39">
        <v>17.507210000000001</v>
      </c>
      <c r="AD39" s="1">
        <v>135</v>
      </c>
      <c r="AE39">
        <v>3</v>
      </c>
      <c r="AF39">
        <v>83</v>
      </c>
      <c r="AG39">
        <v>69</v>
      </c>
      <c r="AH39">
        <v>15.525805</v>
      </c>
      <c r="AI39">
        <v>174.5</v>
      </c>
      <c r="AJ39">
        <v>0</v>
      </c>
      <c r="AK39">
        <v>1</v>
      </c>
      <c r="AL39">
        <v>444</v>
      </c>
      <c r="AM39">
        <v>0.95836524546285617</v>
      </c>
      <c r="AN39" t="s">
        <v>66</v>
      </c>
      <c r="AO39">
        <v>260.60700000000003</v>
      </c>
      <c r="AP39" t="s">
        <v>380</v>
      </c>
      <c r="AQ39" t="s">
        <v>115</v>
      </c>
      <c r="AR39" t="s">
        <v>116</v>
      </c>
      <c r="AS39" t="s">
        <v>115</v>
      </c>
      <c r="AT39" t="s">
        <v>116</v>
      </c>
      <c r="AU39" t="s">
        <v>171</v>
      </c>
      <c r="AV39" t="s">
        <v>215</v>
      </c>
      <c r="AW39" t="s">
        <v>66</v>
      </c>
      <c r="AX39">
        <v>2245</v>
      </c>
      <c r="AY39" t="s">
        <v>276</v>
      </c>
      <c r="AZ39">
        <v>5</v>
      </c>
      <c r="BA39" t="s">
        <v>280</v>
      </c>
      <c r="BB39">
        <v>4</v>
      </c>
      <c r="BC39">
        <v>1</v>
      </c>
      <c r="BE39" t="s">
        <v>66</v>
      </c>
      <c r="BF39">
        <v>0</v>
      </c>
      <c r="BG39" t="s">
        <v>243</v>
      </c>
      <c r="BI39" t="s">
        <v>115</v>
      </c>
      <c r="BJ39" t="s">
        <v>215</v>
      </c>
      <c r="BK39" t="s">
        <v>66</v>
      </c>
      <c r="BL39">
        <v>0.95836524546285617</v>
      </c>
      <c r="BM39">
        <v>2245</v>
      </c>
      <c r="BN39" t="s">
        <v>116</v>
      </c>
      <c r="BO39" t="s">
        <v>171</v>
      </c>
      <c r="BP39">
        <v>4</v>
      </c>
      <c r="BQ39">
        <v>764.80100000000016</v>
      </c>
      <c r="BR39">
        <v>2.564596645861952E-2</v>
      </c>
      <c r="BS39">
        <v>0.35540426847038614</v>
      </c>
      <c r="BT39">
        <v>0.17651650560080334</v>
      </c>
      <c r="BU39">
        <v>9.4239999999999995</v>
      </c>
      <c r="BV39">
        <v>0.39225890133511848</v>
      </c>
      <c r="BW39">
        <v>10.852496270271612</v>
      </c>
      <c r="BX39">
        <v>1</v>
      </c>
      <c r="BY39">
        <v>3</v>
      </c>
      <c r="BZ39">
        <v>83</v>
      </c>
    </row>
    <row r="40" spans="1:78" ht="16.5">
      <c r="A40" s="286" t="str">
        <f t="shared" si="1"/>
        <v>미추홀교통</v>
      </c>
      <c r="B40" s="107" t="str">
        <f t="shared" si="2"/>
        <v>임진희</v>
      </c>
      <c r="C40" s="108" t="str">
        <f t="shared" si="3"/>
        <v>C</v>
      </c>
      <c r="D40" s="109">
        <f t="shared" si="4"/>
        <v>0.8671428571428571</v>
      </c>
      <c r="E40" s="110">
        <f t="shared" si="5"/>
        <v>9192</v>
      </c>
      <c r="F40" s="111" t="str">
        <f t="shared" si="6"/>
        <v>12</v>
      </c>
      <c r="G40" s="112" t="str">
        <f t="shared" si="7"/>
        <v>70바2606</v>
      </c>
      <c r="H40" s="113">
        <f t="shared" si="8"/>
        <v>1</v>
      </c>
      <c r="I40" s="114">
        <f t="shared" si="9"/>
        <v>1113.2660000000001</v>
      </c>
      <c r="J40" s="115">
        <f t="shared" si="10"/>
        <v>3.0652983308341954E-2</v>
      </c>
      <c r="K40" s="115">
        <f t="shared" si="11"/>
        <v>0.36153727701450677</v>
      </c>
      <c r="L40" s="115">
        <f t="shared" si="12"/>
        <v>0.25061395928735808</v>
      </c>
      <c r="M40" s="116">
        <f t="shared" si="13"/>
        <v>13.773</v>
      </c>
      <c r="N40" s="117">
        <f t="shared" si="14"/>
        <v>3.4133800906521889</v>
      </c>
      <c r="O40" s="117">
        <f t="shared" si="15"/>
        <v>31.618678734462382</v>
      </c>
      <c r="P40" s="217">
        <f t="shared" si="16"/>
        <v>13</v>
      </c>
      <c r="Q40" s="218">
        <f t="shared" si="17"/>
        <v>38</v>
      </c>
      <c r="R40" s="218">
        <f t="shared" si="18"/>
        <v>352</v>
      </c>
      <c r="T40">
        <v>511</v>
      </c>
      <c r="U40">
        <v>9192</v>
      </c>
      <c r="V40" t="s">
        <v>315</v>
      </c>
      <c r="W40">
        <v>1113.2660000000001</v>
      </c>
      <c r="X40">
        <v>611.18399999999997</v>
      </c>
      <c r="Y40">
        <v>1.821</v>
      </c>
      <c r="Z40">
        <v>13.773</v>
      </c>
      <c r="AA40">
        <v>68.245526999999996</v>
      </c>
      <c r="AB40">
        <v>2.0919289999999999</v>
      </c>
      <c r="AC40">
        <v>24.673302</v>
      </c>
      <c r="AD40" s="1">
        <v>279</v>
      </c>
      <c r="AE40">
        <v>38</v>
      </c>
      <c r="AF40">
        <v>352</v>
      </c>
      <c r="AG40">
        <v>75</v>
      </c>
      <c r="AH40">
        <v>16.312657999999999</v>
      </c>
      <c r="AI40">
        <v>815.8</v>
      </c>
      <c r="AJ40">
        <v>0</v>
      </c>
      <c r="AK40">
        <v>13</v>
      </c>
      <c r="AL40">
        <v>2420</v>
      </c>
      <c r="AM40">
        <v>0.8671428571428571</v>
      </c>
      <c r="AN40" t="s">
        <v>69</v>
      </c>
      <c r="AO40">
        <v>1113.2660000000001</v>
      </c>
      <c r="AP40" t="s">
        <v>381</v>
      </c>
      <c r="AQ40" t="s">
        <v>115</v>
      </c>
      <c r="AR40" t="s">
        <v>116</v>
      </c>
      <c r="AS40" t="s">
        <v>115</v>
      </c>
      <c r="AT40" t="s">
        <v>116</v>
      </c>
      <c r="AU40" t="s">
        <v>299</v>
      </c>
      <c r="AV40" t="s">
        <v>315</v>
      </c>
      <c r="AW40" t="s">
        <v>69</v>
      </c>
      <c r="AX40">
        <v>9192</v>
      </c>
      <c r="AY40" t="s">
        <v>271</v>
      </c>
      <c r="AZ40">
        <v>8</v>
      </c>
      <c r="BA40" t="s">
        <v>282</v>
      </c>
      <c r="BB40">
        <v>1</v>
      </c>
      <c r="BC40">
        <v>1</v>
      </c>
      <c r="BE40" t="s">
        <v>69</v>
      </c>
      <c r="BF40">
        <v>0</v>
      </c>
      <c r="BG40" t="s">
        <v>243</v>
      </c>
      <c r="BI40" t="s">
        <v>115</v>
      </c>
      <c r="BJ40" t="s">
        <v>315</v>
      </c>
      <c r="BK40" t="s">
        <v>69</v>
      </c>
      <c r="BL40">
        <v>0.8671428571428571</v>
      </c>
      <c r="BM40">
        <v>9192</v>
      </c>
      <c r="BN40" t="s">
        <v>116</v>
      </c>
      <c r="BO40" t="s">
        <v>299</v>
      </c>
      <c r="BP40">
        <v>1</v>
      </c>
      <c r="BQ40">
        <v>1113.2660000000001</v>
      </c>
      <c r="BR40">
        <v>3.0652983308341954E-2</v>
      </c>
      <c r="BS40">
        <v>0.36153727701450677</v>
      </c>
      <c r="BT40">
        <v>0.25061395928735808</v>
      </c>
      <c r="BU40">
        <v>13.773</v>
      </c>
      <c r="BV40">
        <v>3.4133800906521889</v>
      </c>
      <c r="BW40">
        <v>31.618678734462382</v>
      </c>
      <c r="BX40">
        <v>13</v>
      </c>
      <c r="BY40">
        <v>38</v>
      </c>
      <c r="BZ40">
        <v>352</v>
      </c>
    </row>
    <row r="41" spans="1:78" ht="16.5">
      <c r="A41" s="285" t="str">
        <f t="shared" si="1"/>
        <v>미추홀교통</v>
      </c>
      <c r="B41" s="123" t="str">
        <f t="shared" si="2"/>
        <v>장경규</v>
      </c>
      <c r="C41" s="124" t="str">
        <f t="shared" si="3"/>
        <v>B</v>
      </c>
      <c r="D41" s="125">
        <f t="shared" si="4"/>
        <v>0.94697855506985473</v>
      </c>
      <c r="E41" s="126">
        <f t="shared" si="5"/>
        <v>8935</v>
      </c>
      <c r="F41" s="127" t="str">
        <f t="shared" si="6"/>
        <v>76</v>
      </c>
      <c r="G41" s="128" t="str">
        <f t="shared" si="7"/>
        <v>70바2694</v>
      </c>
      <c r="H41" s="129">
        <f t="shared" si="8"/>
        <v>5</v>
      </c>
      <c r="I41" s="130">
        <f t="shared" si="9"/>
        <v>1007.383</v>
      </c>
      <c r="J41" s="131">
        <f t="shared" si="10"/>
        <v>2.9958807267345362E-2</v>
      </c>
      <c r="K41" s="131">
        <f t="shared" si="11"/>
        <v>0.29242479160898988</v>
      </c>
      <c r="L41" s="131">
        <f t="shared" si="12"/>
        <v>0.26107250171980267</v>
      </c>
      <c r="M41" s="132">
        <f t="shared" si="13"/>
        <v>6.2590000000000003</v>
      </c>
      <c r="N41" s="133">
        <f t="shared" si="14"/>
        <v>0</v>
      </c>
      <c r="O41" s="133">
        <f t="shared" si="15"/>
        <v>3.7721502149629287</v>
      </c>
      <c r="P41" s="215">
        <f t="shared" si="16"/>
        <v>4</v>
      </c>
      <c r="Q41" s="216">
        <f t="shared" si="17"/>
        <v>0</v>
      </c>
      <c r="R41" s="216">
        <f t="shared" si="18"/>
        <v>38</v>
      </c>
      <c r="T41">
        <v>511</v>
      </c>
      <c r="U41">
        <v>8935</v>
      </c>
      <c r="V41" t="s">
        <v>216</v>
      </c>
      <c r="W41">
        <v>1007.383</v>
      </c>
      <c r="X41">
        <v>343.57299999999998</v>
      </c>
      <c r="Y41">
        <v>2.9319999999999999</v>
      </c>
      <c r="Z41">
        <v>6.2590000000000003</v>
      </c>
      <c r="AA41">
        <v>60.971919999999997</v>
      </c>
      <c r="AB41">
        <v>1.826646</v>
      </c>
      <c r="AC41">
        <v>17.829701</v>
      </c>
      <c r="AD41" s="1">
        <v>263</v>
      </c>
      <c r="AE41">
        <v>0</v>
      </c>
      <c r="AF41">
        <v>38</v>
      </c>
      <c r="AG41">
        <v>64</v>
      </c>
      <c r="AH41">
        <v>16.522079999999999</v>
      </c>
      <c r="AI41">
        <v>18.899999999999999</v>
      </c>
      <c r="AJ41">
        <v>0</v>
      </c>
      <c r="AK41">
        <v>4</v>
      </c>
      <c r="AL41">
        <v>2072</v>
      </c>
      <c r="AM41">
        <v>0.94697855506985473</v>
      </c>
      <c r="AN41" t="s">
        <v>68</v>
      </c>
      <c r="AO41">
        <v>380.97</v>
      </c>
      <c r="AP41" t="s">
        <v>382</v>
      </c>
      <c r="AQ41" t="s">
        <v>115</v>
      </c>
      <c r="AR41" t="s">
        <v>118</v>
      </c>
      <c r="AS41" t="s">
        <v>115</v>
      </c>
      <c r="AT41" t="s">
        <v>118</v>
      </c>
      <c r="AU41" t="s">
        <v>184</v>
      </c>
      <c r="AV41" t="s">
        <v>216</v>
      </c>
      <c r="AW41" t="s">
        <v>68</v>
      </c>
      <c r="AX41">
        <v>8935</v>
      </c>
      <c r="AY41" t="s">
        <v>275</v>
      </c>
      <c r="AZ41">
        <v>1</v>
      </c>
      <c r="BA41" t="s">
        <v>250</v>
      </c>
      <c r="BB41">
        <v>5</v>
      </c>
      <c r="BC41">
        <v>1</v>
      </c>
      <c r="BE41" t="s">
        <v>68</v>
      </c>
      <c r="BF41">
        <v>0</v>
      </c>
      <c r="BG41" t="s">
        <v>243</v>
      </c>
      <c r="BI41" t="s">
        <v>115</v>
      </c>
      <c r="BJ41" t="s">
        <v>216</v>
      </c>
      <c r="BK41" t="s">
        <v>68</v>
      </c>
      <c r="BL41">
        <v>0.94697855506985473</v>
      </c>
      <c r="BM41">
        <v>8935</v>
      </c>
      <c r="BN41" t="s">
        <v>118</v>
      </c>
      <c r="BO41" t="s">
        <v>184</v>
      </c>
      <c r="BP41">
        <v>5</v>
      </c>
      <c r="BQ41">
        <v>1007.383</v>
      </c>
      <c r="BR41">
        <v>2.9958807267345362E-2</v>
      </c>
      <c r="BS41">
        <v>0.29242479160898988</v>
      </c>
      <c r="BT41">
        <v>0.26107250171980267</v>
      </c>
      <c r="BU41">
        <v>6.2590000000000003</v>
      </c>
      <c r="BV41">
        <v>0</v>
      </c>
      <c r="BW41">
        <v>3.7721502149629287</v>
      </c>
      <c r="BX41">
        <v>4</v>
      </c>
      <c r="BY41">
        <v>0</v>
      </c>
      <c r="BZ41">
        <v>38</v>
      </c>
    </row>
    <row r="42" spans="1:78" ht="16.5">
      <c r="A42" s="286" t="str">
        <f t="shared" si="1"/>
        <v>미추홀교통</v>
      </c>
      <c r="B42" s="107" t="str">
        <f t="shared" si="2"/>
        <v>장덕</v>
      </c>
      <c r="C42" s="108" t="str">
        <f t="shared" si="3"/>
        <v>D</v>
      </c>
      <c r="D42" s="109">
        <f t="shared" si="4"/>
        <v>0.80571428571428561</v>
      </c>
      <c r="E42" s="110">
        <f t="shared" si="5"/>
        <v>3840</v>
      </c>
      <c r="F42" s="111" t="str">
        <f t="shared" si="6"/>
        <v>12</v>
      </c>
      <c r="G42" s="112" t="str">
        <f t="shared" si="7"/>
        <v>70바2759</v>
      </c>
      <c r="H42" s="113">
        <f t="shared" si="8"/>
        <v>1</v>
      </c>
      <c r="I42" s="114">
        <f t="shared" si="9"/>
        <v>812.80600000000004</v>
      </c>
      <c r="J42" s="115">
        <f t="shared" si="10"/>
        <v>3.1902350232467312E-2</v>
      </c>
      <c r="K42" s="115">
        <f t="shared" si="11"/>
        <v>0.42022593558842081</v>
      </c>
      <c r="L42" s="115">
        <f t="shared" si="12"/>
        <v>0.21776414052061621</v>
      </c>
      <c r="M42" s="116">
        <f t="shared" si="13"/>
        <v>13.657999999999999</v>
      </c>
      <c r="N42" s="117">
        <f t="shared" si="14"/>
        <v>0.73818352718852953</v>
      </c>
      <c r="O42" s="117">
        <f t="shared" si="15"/>
        <v>42.445552813340448</v>
      </c>
      <c r="P42" s="217">
        <f t="shared" si="16"/>
        <v>35</v>
      </c>
      <c r="Q42" s="218">
        <f t="shared" si="17"/>
        <v>6</v>
      </c>
      <c r="R42" s="218">
        <f t="shared" si="18"/>
        <v>345</v>
      </c>
      <c r="T42">
        <v>511</v>
      </c>
      <c r="U42">
        <v>3840</v>
      </c>
      <c r="V42" t="s">
        <v>217</v>
      </c>
      <c r="W42">
        <v>812.80600000000004</v>
      </c>
      <c r="X42">
        <v>480.31400000000002</v>
      </c>
      <c r="Y42">
        <v>1.6919999999999999</v>
      </c>
      <c r="Z42">
        <v>13.657999999999999</v>
      </c>
      <c r="AA42">
        <v>54.758881000000002</v>
      </c>
      <c r="AB42">
        <v>1.746937</v>
      </c>
      <c r="AC42">
        <v>23.011102000000001</v>
      </c>
      <c r="AD42" s="1">
        <v>177</v>
      </c>
      <c r="AE42">
        <v>6</v>
      </c>
      <c r="AF42">
        <v>345</v>
      </c>
      <c r="AG42">
        <v>76</v>
      </c>
      <c r="AH42">
        <v>14.843363</v>
      </c>
      <c r="AI42">
        <v>3445.9</v>
      </c>
      <c r="AJ42">
        <v>0</v>
      </c>
      <c r="AK42">
        <v>35</v>
      </c>
      <c r="AL42">
        <v>7742</v>
      </c>
      <c r="AM42">
        <v>0.80571428571428561</v>
      </c>
      <c r="AN42" t="s">
        <v>67</v>
      </c>
      <c r="AO42">
        <v>812.80600000000004</v>
      </c>
      <c r="AP42" t="s">
        <v>383</v>
      </c>
      <c r="AQ42" t="s">
        <v>115</v>
      </c>
      <c r="AR42" t="s">
        <v>116</v>
      </c>
      <c r="AS42" t="s">
        <v>115</v>
      </c>
      <c r="AT42" t="s">
        <v>116</v>
      </c>
      <c r="AU42" t="s">
        <v>175</v>
      </c>
      <c r="AV42" t="s">
        <v>217</v>
      </c>
      <c r="AW42" t="s">
        <v>67</v>
      </c>
      <c r="AX42">
        <v>3840</v>
      </c>
      <c r="AY42" t="s">
        <v>273</v>
      </c>
      <c r="AZ42">
        <v>7</v>
      </c>
      <c r="BA42" t="s">
        <v>293</v>
      </c>
      <c r="BB42">
        <v>1</v>
      </c>
      <c r="BC42">
        <v>2</v>
      </c>
      <c r="BE42" t="s">
        <v>67</v>
      </c>
      <c r="BF42">
        <v>0</v>
      </c>
      <c r="BG42" t="s">
        <v>243</v>
      </c>
      <c r="BI42" t="s">
        <v>115</v>
      </c>
      <c r="BJ42" t="s">
        <v>217</v>
      </c>
      <c r="BK42" t="s">
        <v>67</v>
      </c>
      <c r="BL42">
        <v>0.80571428571428561</v>
      </c>
      <c r="BM42">
        <v>3840</v>
      </c>
      <c r="BN42" t="s">
        <v>116</v>
      </c>
      <c r="BO42" t="s">
        <v>175</v>
      </c>
      <c r="BP42">
        <v>1</v>
      </c>
      <c r="BQ42">
        <v>812.80600000000004</v>
      </c>
      <c r="BR42">
        <v>3.1902350232467312E-2</v>
      </c>
      <c r="BS42">
        <v>0.42022593558842081</v>
      </c>
      <c r="BT42">
        <v>0.21776414052061621</v>
      </c>
      <c r="BU42">
        <v>13.657999999999999</v>
      </c>
      <c r="BV42">
        <v>0.73818352718852953</v>
      </c>
      <c r="BW42">
        <v>42.445552813340448</v>
      </c>
      <c r="BX42">
        <v>35</v>
      </c>
      <c r="BY42">
        <v>6</v>
      </c>
      <c r="BZ42">
        <v>345</v>
      </c>
    </row>
    <row r="43" spans="1:78" ht="16.5">
      <c r="A43" s="285" t="str">
        <f t="shared" si="1"/>
        <v>미추홀교통</v>
      </c>
      <c r="B43" s="123" t="str">
        <f t="shared" si="2"/>
        <v>장연규</v>
      </c>
      <c r="C43" s="124" t="str">
        <f t="shared" si="3"/>
        <v>D</v>
      </c>
      <c r="D43" s="125">
        <f t="shared" si="4"/>
        <v>0.84424609556233576</v>
      </c>
      <c r="E43" s="126">
        <f t="shared" si="5"/>
        <v>6585</v>
      </c>
      <c r="F43" s="127" t="str">
        <f t="shared" si="6"/>
        <v>12</v>
      </c>
      <c r="G43" s="128" t="str">
        <f t="shared" si="7"/>
        <v>70바2682</v>
      </c>
      <c r="H43" s="129">
        <f t="shared" si="8"/>
        <v>4</v>
      </c>
      <c r="I43" s="130">
        <f t="shared" si="9"/>
        <v>1626.0709999999999</v>
      </c>
      <c r="J43" s="131">
        <f t="shared" si="10"/>
        <v>2.7282638332737183E-2</v>
      </c>
      <c r="K43" s="131">
        <f t="shared" si="11"/>
        <v>0.39705157547830366</v>
      </c>
      <c r="L43" s="131">
        <f t="shared" si="12"/>
        <v>0.15866465855426978</v>
      </c>
      <c r="M43" s="132">
        <f t="shared" si="13"/>
        <v>12.997</v>
      </c>
      <c r="N43" s="133">
        <f t="shared" si="14"/>
        <v>0.30748964836098797</v>
      </c>
      <c r="O43" s="133">
        <f t="shared" si="15"/>
        <v>27.920060071177705</v>
      </c>
      <c r="P43" s="215">
        <f t="shared" si="16"/>
        <v>38</v>
      </c>
      <c r="Q43" s="216">
        <f t="shared" si="17"/>
        <v>5</v>
      </c>
      <c r="R43" s="216">
        <f t="shared" si="18"/>
        <v>454</v>
      </c>
      <c r="T43">
        <v>511</v>
      </c>
      <c r="U43">
        <v>6585</v>
      </c>
      <c r="V43" t="s">
        <v>218</v>
      </c>
      <c r="W43">
        <v>1626.0709999999999</v>
      </c>
      <c r="X43">
        <v>918.755</v>
      </c>
      <c r="Y43">
        <v>1.77</v>
      </c>
      <c r="Z43">
        <v>12.997</v>
      </c>
      <c r="AA43">
        <v>107.444704</v>
      </c>
      <c r="AB43">
        <v>2.9313750000000001</v>
      </c>
      <c r="AC43">
        <v>42.661088999999997</v>
      </c>
      <c r="AD43" s="1">
        <v>258</v>
      </c>
      <c r="AE43">
        <v>5</v>
      </c>
      <c r="AF43">
        <v>454</v>
      </c>
      <c r="AG43">
        <v>74</v>
      </c>
      <c r="AH43">
        <v>15.134026</v>
      </c>
      <c r="AI43">
        <v>1248.5</v>
      </c>
      <c r="AJ43">
        <v>0</v>
      </c>
      <c r="AK43">
        <v>38</v>
      </c>
      <c r="AL43">
        <v>12222</v>
      </c>
      <c r="AM43">
        <v>0.84424609556233576</v>
      </c>
      <c r="AN43" t="s">
        <v>67</v>
      </c>
      <c r="AO43">
        <v>1317.201</v>
      </c>
      <c r="AP43" t="s">
        <v>384</v>
      </c>
      <c r="AQ43" t="s">
        <v>115</v>
      </c>
      <c r="AR43" t="s">
        <v>116</v>
      </c>
      <c r="AS43" t="s">
        <v>115</v>
      </c>
      <c r="AT43" t="s">
        <v>116</v>
      </c>
      <c r="AU43" t="s">
        <v>300</v>
      </c>
      <c r="AV43" t="s">
        <v>218</v>
      </c>
      <c r="AW43" t="s">
        <v>67</v>
      </c>
      <c r="AX43">
        <v>6585</v>
      </c>
      <c r="AY43" t="s">
        <v>273</v>
      </c>
      <c r="AZ43">
        <v>2</v>
      </c>
      <c r="BA43" t="s">
        <v>247</v>
      </c>
      <c r="BB43">
        <v>4</v>
      </c>
      <c r="BC43">
        <v>1</v>
      </c>
      <c r="BE43" t="s">
        <v>67</v>
      </c>
      <c r="BF43">
        <v>0</v>
      </c>
      <c r="BG43" t="s">
        <v>243</v>
      </c>
      <c r="BI43" t="s">
        <v>115</v>
      </c>
      <c r="BJ43" t="s">
        <v>218</v>
      </c>
      <c r="BK43" t="s">
        <v>67</v>
      </c>
      <c r="BL43">
        <v>0.84424609556233576</v>
      </c>
      <c r="BM43">
        <v>6585</v>
      </c>
      <c r="BN43" t="s">
        <v>116</v>
      </c>
      <c r="BO43" t="s">
        <v>300</v>
      </c>
      <c r="BP43">
        <v>4</v>
      </c>
      <c r="BQ43">
        <v>1626.0709999999999</v>
      </c>
      <c r="BR43">
        <v>2.7282638332737183E-2</v>
      </c>
      <c r="BS43">
        <v>0.39705157547830366</v>
      </c>
      <c r="BT43">
        <v>0.15866465855426978</v>
      </c>
      <c r="BU43">
        <v>12.997</v>
      </c>
      <c r="BV43">
        <v>0.30748964836098797</v>
      </c>
      <c r="BW43">
        <v>27.920060071177705</v>
      </c>
      <c r="BX43">
        <v>38</v>
      </c>
      <c r="BY43">
        <v>5</v>
      </c>
      <c r="BZ43">
        <v>454</v>
      </c>
    </row>
    <row r="44" spans="1:78" ht="16.5">
      <c r="A44" s="286" t="str">
        <f t="shared" si="1"/>
        <v>미추홀교통</v>
      </c>
      <c r="B44" s="107" t="str">
        <f t="shared" si="2"/>
        <v>정덕균</v>
      </c>
      <c r="C44" s="108" t="str">
        <f t="shared" si="3"/>
        <v>D</v>
      </c>
      <c r="D44" s="109">
        <f t="shared" si="4"/>
        <v>0.8147619047619048</v>
      </c>
      <c r="E44" s="110">
        <f t="shared" si="5"/>
        <v>5851</v>
      </c>
      <c r="F44" s="111" t="str">
        <f t="shared" si="6"/>
        <v>12</v>
      </c>
      <c r="G44" s="112" t="str">
        <f t="shared" si="7"/>
        <v>70바2757</v>
      </c>
      <c r="H44" s="113">
        <f t="shared" si="8"/>
        <v>1</v>
      </c>
      <c r="I44" s="114">
        <f t="shared" si="9"/>
        <v>1939.3420000000001</v>
      </c>
      <c r="J44" s="115">
        <f t="shared" si="10"/>
        <v>2.6684766475004684E-2</v>
      </c>
      <c r="K44" s="115">
        <f t="shared" si="11"/>
        <v>0.42175682602815023</v>
      </c>
      <c r="L44" s="115">
        <f t="shared" si="12"/>
        <v>0.15005089355049289</v>
      </c>
      <c r="M44" s="116">
        <f t="shared" si="13"/>
        <v>13.307</v>
      </c>
      <c r="N44" s="117">
        <f t="shared" si="14"/>
        <v>0.20625552378074624</v>
      </c>
      <c r="O44" s="117">
        <f t="shared" si="15"/>
        <v>56.256194111198539</v>
      </c>
      <c r="P44" s="217">
        <f t="shared" si="16"/>
        <v>61</v>
      </c>
      <c r="Q44" s="218">
        <f t="shared" si="17"/>
        <v>4</v>
      </c>
      <c r="R44" s="218">
        <f t="shared" si="18"/>
        <v>1091</v>
      </c>
      <c r="T44">
        <v>511</v>
      </c>
      <c r="U44">
        <v>5851</v>
      </c>
      <c r="V44" t="s">
        <v>219</v>
      </c>
      <c r="W44">
        <v>1939.3420000000001</v>
      </c>
      <c r="X44">
        <v>1133.424</v>
      </c>
      <c r="Y44">
        <v>1.7110000000000001</v>
      </c>
      <c r="Z44">
        <v>13.307</v>
      </c>
      <c r="AA44">
        <v>121.43774999999999</v>
      </c>
      <c r="AB44">
        <v>3.2405379999999999</v>
      </c>
      <c r="AC44">
        <v>51.217199999999998</v>
      </c>
      <c r="AD44" s="1">
        <v>291</v>
      </c>
      <c r="AE44">
        <v>4</v>
      </c>
      <c r="AF44">
        <v>1091</v>
      </c>
      <c r="AG44">
        <v>89</v>
      </c>
      <c r="AH44">
        <v>15.969844</v>
      </c>
      <c r="AI44">
        <v>3530.7</v>
      </c>
      <c r="AJ44">
        <v>29.3</v>
      </c>
      <c r="AK44">
        <v>61</v>
      </c>
      <c r="AL44">
        <v>15081</v>
      </c>
      <c r="AM44">
        <v>0.8147619047619048</v>
      </c>
      <c r="AN44" t="s">
        <v>67</v>
      </c>
      <c r="AO44">
        <v>1939.3420000000001</v>
      </c>
      <c r="AP44" t="s">
        <v>385</v>
      </c>
      <c r="AQ44" t="s">
        <v>115</v>
      </c>
      <c r="AR44" t="s">
        <v>116</v>
      </c>
      <c r="AS44" t="s">
        <v>115</v>
      </c>
      <c r="AT44" t="s">
        <v>116</v>
      </c>
      <c r="AU44" t="s">
        <v>174</v>
      </c>
      <c r="AV44" t="s">
        <v>219</v>
      </c>
      <c r="AW44" t="s">
        <v>67</v>
      </c>
      <c r="AX44">
        <v>5851</v>
      </c>
      <c r="AY44" t="s">
        <v>273</v>
      </c>
      <c r="AZ44">
        <v>5</v>
      </c>
      <c r="BA44" t="s">
        <v>311</v>
      </c>
      <c r="BB44">
        <v>1</v>
      </c>
      <c r="BC44">
        <v>1</v>
      </c>
      <c r="BE44" t="s">
        <v>70</v>
      </c>
      <c r="BF44">
        <v>1</v>
      </c>
      <c r="BG44" t="s">
        <v>241</v>
      </c>
      <c r="BI44" t="s">
        <v>115</v>
      </c>
      <c r="BJ44" t="s">
        <v>219</v>
      </c>
      <c r="BK44" t="s">
        <v>67</v>
      </c>
      <c r="BL44">
        <v>0.8147619047619048</v>
      </c>
      <c r="BM44">
        <v>5851</v>
      </c>
      <c r="BN44" t="s">
        <v>116</v>
      </c>
      <c r="BO44" t="s">
        <v>174</v>
      </c>
      <c r="BP44">
        <v>1</v>
      </c>
      <c r="BQ44">
        <v>1939.3420000000001</v>
      </c>
      <c r="BR44">
        <v>2.6684766475004684E-2</v>
      </c>
      <c r="BS44">
        <v>0.42175682602815023</v>
      </c>
      <c r="BT44">
        <v>0.15005089355049289</v>
      </c>
      <c r="BU44">
        <v>13.307</v>
      </c>
      <c r="BV44">
        <v>0.20625552378074624</v>
      </c>
      <c r="BW44">
        <v>56.256194111198539</v>
      </c>
      <c r="BX44">
        <v>61</v>
      </c>
      <c r="BY44">
        <v>4</v>
      </c>
      <c r="BZ44">
        <v>1091</v>
      </c>
    </row>
    <row r="45" spans="1:78" ht="16.5">
      <c r="A45" s="285" t="str">
        <f t="shared" si="1"/>
        <v>미추홀교통</v>
      </c>
      <c r="B45" s="123" t="str">
        <f t="shared" si="2"/>
        <v>정주경</v>
      </c>
      <c r="C45" s="124" t="str">
        <f t="shared" si="3"/>
        <v>S</v>
      </c>
      <c r="D45" s="125">
        <f t="shared" si="4"/>
        <v>1.0383894602036374</v>
      </c>
      <c r="E45" s="126">
        <f t="shared" si="5"/>
        <v>7589</v>
      </c>
      <c r="F45" s="127" t="str">
        <f t="shared" si="6"/>
        <v>12</v>
      </c>
      <c r="G45" s="128" t="str">
        <f t="shared" si="7"/>
        <v>70바2682</v>
      </c>
      <c r="H45" s="129">
        <f t="shared" si="8"/>
        <v>6</v>
      </c>
      <c r="I45" s="130">
        <f t="shared" si="9"/>
        <v>962.7890000000001</v>
      </c>
      <c r="J45" s="131">
        <f t="shared" si="10"/>
        <v>3.4231553631775699E-2</v>
      </c>
      <c r="K45" s="131">
        <f t="shared" si="11"/>
        <v>0.38089922455761177</v>
      </c>
      <c r="L45" s="131">
        <f t="shared" si="12"/>
        <v>9.2439776524243622E-2</v>
      </c>
      <c r="M45" s="132">
        <f t="shared" si="13"/>
        <v>8.3330000000000002</v>
      </c>
      <c r="N45" s="133">
        <f t="shared" si="14"/>
        <v>0.10386491744297036</v>
      </c>
      <c r="O45" s="133">
        <f t="shared" si="15"/>
        <v>34.17155783873725</v>
      </c>
      <c r="P45" s="215">
        <f t="shared" si="16"/>
        <v>18</v>
      </c>
      <c r="Q45" s="216">
        <f t="shared" si="17"/>
        <v>1</v>
      </c>
      <c r="R45" s="216">
        <f t="shared" si="18"/>
        <v>329</v>
      </c>
      <c r="T45">
        <v>511</v>
      </c>
      <c r="U45">
        <v>7589</v>
      </c>
      <c r="V45" t="s">
        <v>220</v>
      </c>
      <c r="W45">
        <v>962.78899999999999</v>
      </c>
      <c r="X45">
        <v>442.85700000000003</v>
      </c>
      <c r="Y45">
        <v>2.1739999999999999</v>
      </c>
      <c r="Z45">
        <v>8.3330000000000002</v>
      </c>
      <c r="AA45">
        <v>64.113596000000001</v>
      </c>
      <c r="AB45">
        <v>2.1947079999999999</v>
      </c>
      <c r="AC45">
        <v>24.420819000000002</v>
      </c>
      <c r="AD45" s="1">
        <v>89</v>
      </c>
      <c r="AE45">
        <v>1</v>
      </c>
      <c r="AF45">
        <v>329</v>
      </c>
      <c r="AG45">
        <v>70</v>
      </c>
      <c r="AH45">
        <v>15.016923999999999</v>
      </c>
      <c r="AI45">
        <v>136.1</v>
      </c>
      <c r="AJ45">
        <v>0</v>
      </c>
      <c r="AK45">
        <v>18</v>
      </c>
      <c r="AL45">
        <v>4986</v>
      </c>
      <c r="AM45">
        <v>1.0383894602036374</v>
      </c>
      <c r="AN45" t="s">
        <v>239</v>
      </c>
      <c r="AO45">
        <v>263.07</v>
      </c>
      <c r="AP45" t="s">
        <v>386</v>
      </c>
      <c r="AQ45" t="s">
        <v>115</v>
      </c>
      <c r="AR45" t="s">
        <v>116</v>
      </c>
      <c r="AS45" t="s">
        <v>115</v>
      </c>
      <c r="AT45" t="s">
        <v>116</v>
      </c>
      <c r="AU45" t="s">
        <v>300</v>
      </c>
      <c r="AV45" t="s">
        <v>220</v>
      </c>
      <c r="AW45" t="s">
        <v>239</v>
      </c>
      <c r="AX45">
        <v>7589</v>
      </c>
      <c r="AY45" t="s">
        <v>286</v>
      </c>
      <c r="AZ45">
        <v>1</v>
      </c>
      <c r="BA45" t="s">
        <v>296</v>
      </c>
      <c r="BB45">
        <v>6</v>
      </c>
      <c r="BC45">
        <v>1</v>
      </c>
      <c r="BE45" t="s">
        <v>66</v>
      </c>
      <c r="BF45">
        <v>1</v>
      </c>
      <c r="BG45" t="s">
        <v>241</v>
      </c>
      <c r="BI45" t="s">
        <v>115</v>
      </c>
      <c r="BJ45" t="s">
        <v>220</v>
      </c>
      <c r="BK45" t="s">
        <v>239</v>
      </c>
      <c r="BL45">
        <v>1.0383894602036374</v>
      </c>
      <c r="BM45">
        <v>7589</v>
      </c>
      <c r="BN45" t="s">
        <v>116</v>
      </c>
      <c r="BO45" t="s">
        <v>300</v>
      </c>
      <c r="BP45">
        <v>6</v>
      </c>
      <c r="BQ45">
        <v>962.7890000000001</v>
      </c>
      <c r="BR45">
        <v>3.4231553631775699E-2</v>
      </c>
      <c r="BS45">
        <v>0.38089922455761177</v>
      </c>
      <c r="BT45">
        <v>9.2439776524243636E-2</v>
      </c>
      <c r="BU45">
        <v>8.3330000000000002</v>
      </c>
      <c r="BV45">
        <v>0.10386491744297036</v>
      </c>
      <c r="BW45">
        <v>34.17155783873725</v>
      </c>
      <c r="BX45">
        <v>18</v>
      </c>
      <c r="BY45">
        <v>1</v>
      </c>
      <c r="BZ45">
        <v>329</v>
      </c>
    </row>
    <row r="46" spans="1:78" ht="16.5">
      <c r="A46" s="286" t="str">
        <f t="shared" si="1"/>
        <v>미추홀교통</v>
      </c>
      <c r="B46" s="107" t="str">
        <f t="shared" si="2"/>
        <v>정진식</v>
      </c>
      <c r="C46" s="108" t="str">
        <f t="shared" si="3"/>
        <v>B</v>
      </c>
      <c r="D46" s="109">
        <f t="shared" si="4"/>
        <v>0.9319047619047619</v>
      </c>
      <c r="E46" s="110">
        <f t="shared" si="5"/>
        <v>7127</v>
      </c>
      <c r="F46" s="111" t="str">
        <f t="shared" si="6"/>
        <v>12</v>
      </c>
      <c r="G46" s="112" t="str">
        <f t="shared" si="7"/>
        <v>70바2771</v>
      </c>
      <c r="H46" s="113">
        <f t="shared" si="8"/>
        <v>1</v>
      </c>
      <c r="I46" s="114">
        <f t="shared" si="9"/>
        <v>1917.7809999999999</v>
      </c>
      <c r="J46" s="115">
        <f t="shared" si="10"/>
        <v>3.4644786388468074E-2</v>
      </c>
      <c r="K46" s="115">
        <f t="shared" si="11"/>
        <v>0.35487125023878252</v>
      </c>
      <c r="L46" s="115">
        <f t="shared" si="12"/>
        <v>0.20231715717279503</v>
      </c>
      <c r="M46" s="116">
        <f t="shared" si="13"/>
        <v>10.285</v>
      </c>
      <c r="N46" s="117">
        <f t="shared" si="14"/>
        <v>0.208574388837933</v>
      </c>
      <c r="O46" s="117">
        <f t="shared" si="15"/>
        <v>18.510977009366556</v>
      </c>
      <c r="P46" s="217">
        <f t="shared" si="16"/>
        <v>38</v>
      </c>
      <c r="Q46" s="218">
        <f t="shared" si="17"/>
        <v>4</v>
      </c>
      <c r="R46" s="218">
        <f t="shared" si="18"/>
        <v>355</v>
      </c>
      <c r="T46">
        <v>511</v>
      </c>
      <c r="U46">
        <v>7127</v>
      </c>
      <c r="V46" t="s">
        <v>221</v>
      </c>
      <c r="W46">
        <v>1917.7809999999999</v>
      </c>
      <c r="X46">
        <v>980.06700000000001</v>
      </c>
      <c r="Y46">
        <v>1.9570000000000001</v>
      </c>
      <c r="Z46">
        <v>10.285</v>
      </c>
      <c r="AA46">
        <v>119.82662999999999</v>
      </c>
      <c r="AB46">
        <v>4.1513679999999997</v>
      </c>
      <c r="AC46">
        <v>42.523026000000002</v>
      </c>
      <c r="AD46" s="1">
        <v>388</v>
      </c>
      <c r="AE46">
        <v>4</v>
      </c>
      <c r="AF46">
        <v>355</v>
      </c>
      <c r="AG46">
        <v>87</v>
      </c>
      <c r="AH46">
        <v>16.004631</v>
      </c>
      <c r="AI46">
        <v>1419.2</v>
      </c>
      <c r="AJ46">
        <v>8.8000000000000007</v>
      </c>
      <c r="AK46">
        <v>38</v>
      </c>
      <c r="AL46">
        <v>8582</v>
      </c>
      <c r="AM46">
        <v>0.9319047619047619</v>
      </c>
      <c r="AN46" t="s">
        <v>68</v>
      </c>
      <c r="AO46">
        <v>1917.7809999999999</v>
      </c>
      <c r="AP46" t="s">
        <v>387</v>
      </c>
      <c r="AQ46" t="s">
        <v>115</v>
      </c>
      <c r="AR46" t="s">
        <v>116</v>
      </c>
      <c r="AS46" t="s">
        <v>115</v>
      </c>
      <c r="AT46" t="s">
        <v>116</v>
      </c>
      <c r="AU46" t="s">
        <v>178</v>
      </c>
      <c r="AV46" t="s">
        <v>221</v>
      </c>
      <c r="AW46" t="s">
        <v>68</v>
      </c>
      <c r="AX46">
        <v>7127</v>
      </c>
      <c r="AY46" t="s">
        <v>268</v>
      </c>
      <c r="AZ46">
        <v>1</v>
      </c>
      <c r="BA46" t="s">
        <v>172</v>
      </c>
      <c r="BB46">
        <v>1</v>
      </c>
      <c r="BC46">
        <v>1</v>
      </c>
      <c r="BE46" t="s">
        <v>68</v>
      </c>
      <c r="BF46">
        <v>0</v>
      </c>
      <c r="BG46" t="s">
        <v>243</v>
      </c>
      <c r="BI46" t="s">
        <v>115</v>
      </c>
      <c r="BJ46" t="s">
        <v>221</v>
      </c>
      <c r="BK46" t="s">
        <v>68</v>
      </c>
      <c r="BL46">
        <v>0.9319047619047619</v>
      </c>
      <c r="BM46">
        <v>7127</v>
      </c>
      <c r="BN46" t="s">
        <v>116</v>
      </c>
      <c r="BO46" t="s">
        <v>178</v>
      </c>
      <c r="BP46">
        <v>1</v>
      </c>
      <c r="BQ46">
        <v>1917.7809999999999</v>
      </c>
      <c r="BR46">
        <v>3.4644786388468074E-2</v>
      </c>
      <c r="BS46">
        <v>0.35487125023878252</v>
      </c>
      <c r="BT46">
        <v>0.20231715717279503</v>
      </c>
      <c r="BU46">
        <v>10.285</v>
      </c>
      <c r="BV46">
        <v>0.208574388837933</v>
      </c>
      <c r="BW46">
        <v>18.510977009366556</v>
      </c>
      <c r="BX46">
        <v>38</v>
      </c>
      <c r="BY46">
        <v>4</v>
      </c>
      <c r="BZ46">
        <v>355</v>
      </c>
    </row>
    <row r="47" spans="1:78" ht="16.5">
      <c r="A47" s="285" t="str">
        <f t="shared" si="1"/>
        <v>미추홀교통</v>
      </c>
      <c r="B47" s="123" t="str">
        <f t="shared" si="2"/>
        <v>조성기</v>
      </c>
      <c r="C47" s="124" t="str">
        <f t="shared" si="3"/>
        <v>C</v>
      </c>
      <c r="D47" s="125">
        <f t="shared" si="4"/>
        <v>0.85709677419354835</v>
      </c>
      <c r="E47" s="126">
        <f t="shared" si="5"/>
        <v>160</v>
      </c>
      <c r="F47" s="127" t="str">
        <f t="shared" si="6"/>
        <v>76</v>
      </c>
      <c r="G47" s="128" t="str">
        <f t="shared" si="7"/>
        <v>70바2692</v>
      </c>
      <c r="H47" s="129">
        <f t="shared" si="8"/>
        <v>1</v>
      </c>
      <c r="I47" s="130">
        <f t="shared" si="9"/>
        <v>2913.279</v>
      </c>
      <c r="J47" s="131">
        <f t="shared" si="10"/>
        <v>4.934951928031376E-2</v>
      </c>
      <c r="K47" s="131">
        <f t="shared" si="11"/>
        <v>0.30653384013570328</v>
      </c>
      <c r="L47" s="131">
        <f t="shared" si="12"/>
        <v>0.3587023419315486</v>
      </c>
      <c r="M47" s="132">
        <f t="shared" si="13"/>
        <v>7.556</v>
      </c>
      <c r="N47" s="133">
        <f t="shared" si="14"/>
        <v>0.10297674887987042</v>
      </c>
      <c r="O47" s="133">
        <f t="shared" si="15"/>
        <v>10.263349305027084</v>
      </c>
      <c r="P47" s="215">
        <f t="shared" si="16"/>
        <v>52</v>
      </c>
      <c r="Q47" s="216">
        <f t="shared" si="17"/>
        <v>3</v>
      </c>
      <c r="R47" s="216">
        <f t="shared" si="18"/>
        <v>299</v>
      </c>
      <c r="T47">
        <v>511</v>
      </c>
      <c r="U47">
        <v>160</v>
      </c>
      <c r="V47" t="s">
        <v>222</v>
      </c>
      <c r="W47">
        <v>2913.279</v>
      </c>
      <c r="X47">
        <v>1096.5170000000001</v>
      </c>
      <c r="Y47">
        <v>2.657</v>
      </c>
      <c r="Z47">
        <v>7.556</v>
      </c>
      <c r="AA47">
        <v>189.44689099999999</v>
      </c>
      <c r="AB47">
        <v>9.3491129999999991</v>
      </c>
      <c r="AC47">
        <v>58.071883</v>
      </c>
      <c r="AD47" s="1">
        <v>1045</v>
      </c>
      <c r="AE47">
        <v>3</v>
      </c>
      <c r="AF47">
        <v>299</v>
      </c>
      <c r="AG47">
        <v>80</v>
      </c>
      <c r="AH47">
        <v>15.377813</v>
      </c>
      <c r="AI47">
        <v>571.9</v>
      </c>
      <c r="AJ47">
        <v>0</v>
      </c>
      <c r="AK47">
        <v>52</v>
      </c>
      <c r="AL47">
        <v>11245</v>
      </c>
      <c r="AM47">
        <v>0.85709677419354835</v>
      </c>
      <c r="AN47" t="s">
        <v>69</v>
      </c>
      <c r="AO47">
        <v>2913.279</v>
      </c>
      <c r="AP47" t="s">
        <v>388</v>
      </c>
      <c r="AQ47" t="s">
        <v>115</v>
      </c>
      <c r="AR47" t="s">
        <v>118</v>
      </c>
      <c r="AS47" t="s">
        <v>115</v>
      </c>
      <c r="AT47" t="s">
        <v>118</v>
      </c>
      <c r="AU47" t="s">
        <v>183</v>
      </c>
      <c r="AV47" t="s">
        <v>222</v>
      </c>
      <c r="AW47" t="s">
        <v>69</v>
      </c>
      <c r="AX47">
        <v>160</v>
      </c>
      <c r="AY47" t="s">
        <v>269</v>
      </c>
      <c r="AZ47">
        <v>4</v>
      </c>
      <c r="BA47" t="s">
        <v>389</v>
      </c>
      <c r="BB47">
        <v>1</v>
      </c>
      <c r="BC47">
        <v>1</v>
      </c>
      <c r="BE47" t="s">
        <v>67</v>
      </c>
      <c r="BF47">
        <v>1</v>
      </c>
      <c r="BG47" t="s">
        <v>241</v>
      </c>
      <c r="BI47" t="s">
        <v>115</v>
      </c>
      <c r="BJ47" t="s">
        <v>222</v>
      </c>
      <c r="BK47" t="s">
        <v>69</v>
      </c>
      <c r="BL47">
        <v>0.85709677419354835</v>
      </c>
      <c r="BM47">
        <v>160</v>
      </c>
      <c r="BN47" t="s">
        <v>118</v>
      </c>
      <c r="BO47" t="s">
        <v>183</v>
      </c>
      <c r="BP47">
        <v>1</v>
      </c>
      <c r="BQ47">
        <v>2913.279</v>
      </c>
      <c r="BR47">
        <v>4.934951928031376E-2</v>
      </c>
      <c r="BS47">
        <v>0.30653384013570328</v>
      </c>
      <c r="BT47">
        <v>0.3587023419315486</v>
      </c>
      <c r="BU47">
        <v>7.556</v>
      </c>
      <c r="BV47">
        <v>0.10297674887987042</v>
      </c>
      <c r="BW47">
        <v>10.263349305027084</v>
      </c>
      <c r="BX47">
        <v>52</v>
      </c>
      <c r="BY47">
        <v>3</v>
      </c>
      <c r="BZ47">
        <v>299</v>
      </c>
    </row>
    <row r="48" spans="1:78" ht="16.5">
      <c r="A48" s="286" t="str">
        <f t="shared" si="1"/>
        <v>미추홀교통</v>
      </c>
      <c r="B48" s="107" t="str">
        <f t="shared" si="2"/>
        <v>조영기</v>
      </c>
      <c r="C48" s="108" t="str">
        <f t="shared" si="3"/>
        <v>C</v>
      </c>
      <c r="D48" s="109">
        <f t="shared" si="4"/>
        <v>0.86952380952380948</v>
      </c>
      <c r="E48" s="110">
        <f t="shared" si="5"/>
        <v>8573</v>
      </c>
      <c r="F48" s="111" t="str">
        <f t="shared" si="6"/>
        <v>12</v>
      </c>
      <c r="G48" s="112" t="str">
        <f t="shared" si="7"/>
        <v>70바2761</v>
      </c>
      <c r="H48" s="113">
        <f t="shared" si="8"/>
        <v>1</v>
      </c>
      <c r="I48" s="114">
        <f t="shared" si="9"/>
        <v>1800.9970000000001</v>
      </c>
      <c r="J48" s="115">
        <f t="shared" si="10"/>
        <v>2.1251803212502897E-2</v>
      </c>
      <c r="K48" s="115">
        <f t="shared" si="11"/>
        <v>0.38606500678385719</v>
      </c>
      <c r="L48" s="115">
        <f t="shared" si="12"/>
        <v>0.20766275568476794</v>
      </c>
      <c r="M48" s="116">
        <f t="shared" si="13"/>
        <v>12.483000000000001</v>
      </c>
      <c r="N48" s="117">
        <f t="shared" si="14"/>
        <v>0.22209920394092827</v>
      </c>
      <c r="O48" s="117">
        <f t="shared" si="15"/>
        <v>14.991696266012658</v>
      </c>
      <c r="P48" s="217">
        <f t="shared" si="16"/>
        <v>20</v>
      </c>
      <c r="Q48" s="218">
        <f t="shared" si="17"/>
        <v>4</v>
      </c>
      <c r="R48" s="218">
        <f t="shared" si="18"/>
        <v>270</v>
      </c>
      <c r="T48">
        <v>511</v>
      </c>
      <c r="U48">
        <v>8573</v>
      </c>
      <c r="V48" t="s">
        <v>254</v>
      </c>
      <c r="W48">
        <v>1800.9970000000001</v>
      </c>
      <c r="X48">
        <v>986.44899999999996</v>
      </c>
      <c r="Y48">
        <v>1.8260000000000001</v>
      </c>
      <c r="Z48">
        <v>12.483000000000001</v>
      </c>
      <c r="AA48">
        <v>110.211636</v>
      </c>
      <c r="AB48">
        <v>2.3421959999999999</v>
      </c>
      <c r="AC48">
        <v>42.548856000000001</v>
      </c>
      <c r="AD48" s="1">
        <v>374</v>
      </c>
      <c r="AE48">
        <v>4</v>
      </c>
      <c r="AF48">
        <v>270</v>
      </c>
      <c r="AG48">
        <v>92</v>
      </c>
      <c r="AH48">
        <v>16.341259999999998</v>
      </c>
      <c r="AI48">
        <v>944.8</v>
      </c>
      <c r="AJ48">
        <v>27.7</v>
      </c>
      <c r="AK48">
        <v>20</v>
      </c>
      <c r="AL48">
        <v>3768</v>
      </c>
      <c r="AM48">
        <v>0.86952380952380948</v>
      </c>
      <c r="AN48" t="s">
        <v>69</v>
      </c>
      <c r="AO48">
        <v>1800.9970000000001</v>
      </c>
      <c r="AP48" t="s">
        <v>390</v>
      </c>
      <c r="AQ48" t="s">
        <v>115</v>
      </c>
      <c r="AR48" t="s">
        <v>116</v>
      </c>
      <c r="AS48" t="s">
        <v>115</v>
      </c>
      <c r="AT48" t="s">
        <v>116</v>
      </c>
      <c r="AU48" t="s">
        <v>248</v>
      </c>
      <c r="AV48" t="s">
        <v>254</v>
      </c>
      <c r="AW48" t="s">
        <v>69</v>
      </c>
      <c r="AX48">
        <v>8573</v>
      </c>
      <c r="AY48" t="s">
        <v>271</v>
      </c>
      <c r="AZ48">
        <v>7</v>
      </c>
      <c r="BA48" t="s">
        <v>291</v>
      </c>
      <c r="BB48">
        <v>1</v>
      </c>
      <c r="BC48">
        <v>1</v>
      </c>
      <c r="BE48" t="s">
        <v>69</v>
      </c>
      <c r="BF48">
        <v>0</v>
      </c>
      <c r="BG48" t="s">
        <v>243</v>
      </c>
      <c r="BI48" t="s">
        <v>115</v>
      </c>
      <c r="BJ48" t="s">
        <v>254</v>
      </c>
      <c r="BK48" t="s">
        <v>69</v>
      </c>
      <c r="BL48">
        <v>0.86952380952380948</v>
      </c>
      <c r="BM48">
        <v>8573</v>
      </c>
      <c r="BN48" t="s">
        <v>116</v>
      </c>
      <c r="BO48" t="s">
        <v>248</v>
      </c>
      <c r="BP48">
        <v>1</v>
      </c>
      <c r="BQ48">
        <v>1800.9970000000001</v>
      </c>
      <c r="BR48">
        <v>2.1251803212502897E-2</v>
      </c>
      <c r="BS48">
        <v>0.38606500678385719</v>
      </c>
      <c r="BT48">
        <v>0.20766275568476794</v>
      </c>
      <c r="BU48">
        <v>12.483000000000001</v>
      </c>
      <c r="BV48">
        <v>0.22209920394092827</v>
      </c>
      <c r="BW48">
        <v>14.991696266012658</v>
      </c>
      <c r="BX48">
        <v>20</v>
      </c>
      <c r="BY48">
        <v>4</v>
      </c>
      <c r="BZ48">
        <v>270</v>
      </c>
    </row>
    <row r="49" spans="1:78" ht="16.5">
      <c r="A49" s="285" t="str">
        <f t="shared" si="1"/>
        <v>미추홀교통</v>
      </c>
      <c r="B49" s="123" t="str">
        <f t="shared" si="2"/>
        <v>조한표</v>
      </c>
      <c r="C49" s="124" t="str">
        <f t="shared" si="3"/>
        <v>C</v>
      </c>
      <c r="D49" s="125">
        <f t="shared" si="4"/>
        <v>0.89142857142857146</v>
      </c>
      <c r="E49" s="126">
        <f t="shared" si="5"/>
        <v>2176</v>
      </c>
      <c r="F49" s="127" t="str">
        <f t="shared" si="6"/>
        <v>12</v>
      </c>
      <c r="G49" s="128" t="str">
        <f t="shared" si="7"/>
        <v>70바2601</v>
      </c>
      <c r="H49" s="129">
        <f t="shared" si="8"/>
        <v>1</v>
      </c>
      <c r="I49" s="130">
        <f t="shared" si="9"/>
        <v>608.96900000000005</v>
      </c>
      <c r="J49" s="131">
        <f t="shared" si="10"/>
        <v>2.0826479673573216E-2</v>
      </c>
      <c r="K49" s="131">
        <f t="shared" si="11"/>
        <v>0.40485764534270902</v>
      </c>
      <c r="L49" s="131">
        <f t="shared" si="12"/>
        <v>0.24796007678551779</v>
      </c>
      <c r="M49" s="132">
        <f t="shared" si="13"/>
        <v>12.286</v>
      </c>
      <c r="N49" s="133">
        <f t="shared" si="14"/>
        <v>0</v>
      </c>
      <c r="O49" s="133">
        <f t="shared" si="15"/>
        <v>29.065518934461359</v>
      </c>
      <c r="P49" s="215">
        <f t="shared" si="16"/>
        <v>22</v>
      </c>
      <c r="Q49" s="216">
        <f t="shared" si="17"/>
        <v>0</v>
      </c>
      <c r="R49" s="216">
        <f t="shared" si="18"/>
        <v>177</v>
      </c>
      <c r="T49">
        <v>511</v>
      </c>
      <c r="U49">
        <v>2176</v>
      </c>
      <c r="V49" t="s">
        <v>223</v>
      </c>
      <c r="W49">
        <v>608.96900000000005</v>
      </c>
      <c r="X49">
        <v>325.23</v>
      </c>
      <c r="Y49">
        <v>1.8720000000000001</v>
      </c>
      <c r="Z49">
        <v>12.286</v>
      </c>
      <c r="AA49">
        <v>40.519714</v>
      </c>
      <c r="AB49">
        <v>0.84388300000000005</v>
      </c>
      <c r="AC49">
        <v>16.404716000000001</v>
      </c>
      <c r="AD49" s="1">
        <v>151</v>
      </c>
      <c r="AE49">
        <v>0</v>
      </c>
      <c r="AF49">
        <v>177</v>
      </c>
      <c r="AG49">
        <v>70</v>
      </c>
      <c r="AH49">
        <v>15.028956000000001</v>
      </c>
      <c r="AI49">
        <v>504.6</v>
      </c>
      <c r="AJ49">
        <v>0</v>
      </c>
      <c r="AK49">
        <v>22</v>
      </c>
      <c r="AL49">
        <v>6159</v>
      </c>
      <c r="AM49">
        <v>0.89142857142857146</v>
      </c>
      <c r="AN49" t="s">
        <v>69</v>
      </c>
      <c r="AO49">
        <v>608.96900000000005</v>
      </c>
      <c r="AP49" t="s">
        <v>391</v>
      </c>
      <c r="AQ49" t="s">
        <v>115</v>
      </c>
      <c r="AR49" t="s">
        <v>116</v>
      </c>
      <c r="AS49" t="s">
        <v>115</v>
      </c>
      <c r="AT49" t="s">
        <v>116</v>
      </c>
      <c r="AU49" t="s">
        <v>168</v>
      </c>
      <c r="AV49" t="s">
        <v>223</v>
      </c>
      <c r="AW49" t="s">
        <v>69</v>
      </c>
      <c r="AX49">
        <v>2176</v>
      </c>
      <c r="AY49" t="s">
        <v>271</v>
      </c>
      <c r="AZ49">
        <v>4</v>
      </c>
      <c r="BA49" t="s">
        <v>290</v>
      </c>
      <c r="BB49">
        <v>1</v>
      </c>
      <c r="BC49">
        <v>1</v>
      </c>
      <c r="BE49" t="s">
        <v>69</v>
      </c>
      <c r="BF49">
        <v>0</v>
      </c>
      <c r="BG49" t="s">
        <v>243</v>
      </c>
      <c r="BI49" t="s">
        <v>115</v>
      </c>
      <c r="BJ49" t="s">
        <v>223</v>
      </c>
      <c r="BK49" t="s">
        <v>69</v>
      </c>
      <c r="BL49">
        <v>0.89142857142857146</v>
      </c>
      <c r="BM49">
        <v>2176</v>
      </c>
      <c r="BN49" t="s">
        <v>116</v>
      </c>
      <c r="BO49" t="s">
        <v>168</v>
      </c>
      <c r="BP49">
        <v>1</v>
      </c>
      <c r="BQ49">
        <v>608.96900000000005</v>
      </c>
      <c r="BR49">
        <v>2.0826479673573216E-2</v>
      </c>
      <c r="BS49">
        <v>0.40485764534270902</v>
      </c>
      <c r="BT49">
        <v>0.24796007678551779</v>
      </c>
      <c r="BU49">
        <v>12.286</v>
      </c>
      <c r="BV49">
        <v>0</v>
      </c>
      <c r="BW49">
        <v>29.065518934461359</v>
      </c>
      <c r="BX49">
        <v>22</v>
      </c>
      <c r="BY49">
        <v>0</v>
      </c>
      <c r="BZ49">
        <v>177</v>
      </c>
    </row>
    <row r="50" spans="1:78" ht="16.5">
      <c r="A50" s="286" t="str">
        <f t="shared" si="1"/>
        <v>미추홀교통</v>
      </c>
      <c r="B50" s="107" t="str">
        <f t="shared" si="2"/>
        <v>천재호</v>
      </c>
      <c r="C50" s="108" t="str">
        <f t="shared" si="3"/>
        <v>A</v>
      </c>
      <c r="D50" s="109">
        <f t="shared" si="4"/>
        <v>0.96186555970310184</v>
      </c>
      <c r="E50" s="110">
        <f t="shared" si="5"/>
        <v>6234</v>
      </c>
      <c r="F50" s="111" t="str">
        <f t="shared" si="6"/>
        <v>12</v>
      </c>
      <c r="G50" s="112" t="str">
        <f t="shared" si="7"/>
        <v>70바2651</v>
      </c>
      <c r="H50" s="113">
        <f t="shared" si="8"/>
        <v>3</v>
      </c>
      <c r="I50" s="114">
        <f t="shared" si="9"/>
        <v>431.65700000000004</v>
      </c>
      <c r="J50" s="115">
        <f t="shared" si="10"/>
        <v>3.7577438302278665E-3</v>
      </c>
      <c r="K50" s="115">
        <f t="shared" si="11"/>
        <v>0.34344249579953617</v>
      </c>
      <c r="L50" s="115">
        <f t="shared" si="12"/>
        <v>0.14826586850207454</v>
      </c>
      <c r="M50" s="116">
        <f t="shared" si="13"/>
        <v>9.99</v>
      </c>
      <c r="N50" s="117">
        <f t="shared" si="14"/>
        <v>0</v>
      </c>
      <c r="O50" s="117">
        <f t="shared" si="15"/>
        <v>24.556534470656096</v>
      </c>
      <c r="P50" s="217">
        <f t="shared" si="16"/>
        <v>0</v>
      </c>
      <c r="Q50" s="218">
        <f t="shared" si="17"/>
        <v>0</v>
      </c>
      <c r="R50" s="218">
        <f t="shared" si="18"/>
        <v>106</v>
      </c>
      <c r="T50">
        <v>511</v>
      </c>
      <c r="U50">
        <v>6234</v>
      </c>
      <c r="V50" t="s">
        <v>224</v>
      </c>
      <c r="W50">
        <v>431.65699999999998</v>
      </c>
      <c r="X50">
        <v>213.80799999999999</v>
      </c>
      <c r="Y50">
        <v>2.0190000000000001</v>
      </c>
      <c r="Z50">
        <v>9.99</v>
      </c>
      <c r="AA50">
        <v>25.205549999999999</v>
      </c>
      <c r="AB50">
        <v>9.4715999999999995E-2</v>
      </c>
      <c r="AC50">
        <v>8.6566569999999992</v>
      </c>
      <c r="AD50" s="1">
        <v>64</v>
      </c>
      <c r="AE50">
        <v>0</v>
      </c>
      <c r="AF50">
        <v>106</v>
      </c>
      <c r="AG50">
        <v>70</v>
      </c>
      <c r="AH50">
        <v>17.125474000000001</v>
      </c>
      <c r="AI50">
        <v>49.1</v>
      </c>
      <c r="AJ50">
        <v>0</v>
      </c>
      <c r="AK50">
        <v>0</v>
      </c>
      <c r="AL50">
        <v>0</v>
      </c>
      <c r="AM50">
        <v>0.96186555970310184</v>
      </c>
      <c r="AN50" t="s">
        <v>66</v>
      </c>
      <c r="AO50">
        <v>249.52099999999999</v>
      </c>
      <c r="AP50" t="s">
        <v>392</v>
      </c>
      <c r="AQ50" t="s">
        <v>115</v>
      </c>
      <c r="AR50" t="s">
        <v>116</v>
      </c>
      <c r="AS50" t="s">
        <v>115</v>
      </c>
      <c r="AT50" t="s">
        <v>116</v>
      </c>
      <c r="AU50" t="s">
        <v>171</v>
      </c>
      <c r="AV50" t="s">
        <v>224</v>
      </c>
      <c r="AW50" t="s">
        <v>66</v>
      </c>
      <c r="AX50">
        <v>6234</v>
      </c>
      <c r="AY50" t="s">
        <v>276</v>
      </c>
      <c r="AZ50">
        <v>4</v>
      </c>
      <c r="BA50" t="s">
        <v>285</v>
      </c>
      <c r="BB50">
        <v>3</v>
      </c>
      <c r="BC50">
        <v>1</v>
      </c>
      <c r="BE50" t="s">
        <v>66</v>
      </c>
      <c r="BF50">
        <v>0</v>
      </c>
      <c r="BG50" t="s">
        <v>243</v>
      </c>
      <c r="BI50" t="s">
        <v>115</v>
      </c>
      <c r="BJ50" t="s">
        <v>224</v>
      </c>
      <c r="BK50" t="s">
        <v>66</v>
      </c>
      <c r="BL50">
        <v>0.96186555970310184</v>
      </c>
      <c r="BM50">
        <v>6234</v>
      </c>
      <c r="BN50" t="s">
        <v>116</v>
      </c>
      <c r="BO50" t="s">
        <v>171</v>
      </c>
      <c r="BP50">
        <v>3</v>
      </c>
      <c r="BQ50">
        <v>431.65700000000004</v>
      </c>
      <c r="BR50">
        <v>3.7577438302278665E-3</v>
      </c>
      <c r="BS50">
        <v>0.34344249579953617</v>
      </c>
      <c r="BT50">
        <v>0.14826586850207457</v>
      </c>
      <c r="BU50">
        <v>9.99</v>
      </c>
      <c r="BV50">
        <v>0</v>
      </c>
      <c r="BW50">
        <v>24.556534470656096</v>
      </c>
      <c r="BX50">
        <v>0</v>
      </c>
      <c r="BY50">
        <v>0</v>
      </c>
      <c r="BZ50">
        <v>106</v>
      </c>
    </row>
    <row r="51" spans="1:78" ht="16.5">
      <c r="A51" s="285" t="str">
        <f t="shared" si="1"/>
        <v>미추홀교통</v>
      </c>
      <c r="B51" s="123" t="str">
        <f t="shared" si="2"/>
        <v>최병철</v>
      </c>
      <c r="C51" s="124" t="str">
        <f t="shared" si="3"/>
        <v>F</v>
      </c>
      <c r="D51" s="125">
        <f t="shared" si="4"/>
        <v>0.7923809523809523</v>
      </c>
      <c r="E51" s="126">
        <f t="shared" si="5"/>
        <v>5380</v>
      </c>
      <c r="F51" s="127" t="str">
        <f t="shared" si="6"/>
        <v>12</v>
      </c>
      <c r="G51" s="128" t="str">
        <f t="shared" si="7"/>
        <v>70바2601</v>
      </c>
      <c r="H51" s="129">
        <f t="shared" si="8"/>
        <v>1</v>
      </c>
      <c r="I51" s="130">
        <f t="shared" si="9"/>
        <v>427.36500000000001</v>
      </c>
      <c r="J51" s="131">
        <f t="shared" si="10"/>
        <v>1.9429685887099552E-2</v>
      </c>
      <c r="K51" s="131">
        <f t="shared" si="11"/>
        <v>0.39602174235121185</v>
      </c>
      <c r="L51" s="131">
        <f t="shared" si="12"/>
        <v>0.15911457419302003</v>
      </c>
      <c r="M51" s="132">
        <f t="shared" si="13"/>
        <v>14.875999999999999</v>
      </c>
      <c r="N51" s="133">
        <f t="shared" si="14"/>
        <v>0</v>
      </c>
      <c r="O51" s="133">
        <f t="shared" si="15"/>
        <v>11.699601043604412</v>
      </c>
      <c r="P51" s="215">
        <f t="shared" si="16"/>
        <v>12</v>
      </c>
      <c r="Q51" s="216">
        <f t="shared" si="17"/>
        <v>0</v>
      </c>
      <c r="R51" s="216">
        <f t="shared" si="18"/>
        <v>50</v>
      </c>
      <c r="T51">
        <v>511</v>
      </c>
      <c r="U51">
        <v>5380</v>
      </c>
      <c r="V51" t="s">
        <v>238</v>
      </c>
      <c r="W51">
        <v>427.36500000000001</v>
      </c>
      <c r="X51">
        <v>256.8</v>
      </c>
      <c r="Y51">
        <v>1.6639999999999999</v>
      </c>
      <c r="Z51">
        <v>14.875999999999999</v>
      </c>
      <c r="AA51">
        <v>27.720828999999998</v>
      </c>
      <c r="AB51">
        <v>0.53860699999999995</v>
      </c>
      <c r="AC51">
        <v>10.978051000000001</v>
      </c>
      <c r="AD51" s="1">
        <v>68</v>
      </c>
      <c r="AE51">
        <v>0</v>
      </c>
      <c r="AF51">
        <v>50</v>
      </c>
      <c r="AG51">
        <v>76</v>
      </c>
      <c r="AH51">
        <v>15.416746</v>
      </c>
      <c r="AI51">
        <v>455.6</v>
      </c>
      <c r="AJ51">
        <v>0</v>
      </c>
      <c r="AK51">
        <v>12</v>
      </c>
      <c r="AL51">
        <v>3715</v>
      </c>
      <c r="AM51">
        <v>0.7923809523809523</v>
      </c>
      <c r="AN51" t="s">
        <v>70</v>
      </c>
      <c r="AO51">
        <v>427.36500000000001</v>
      </c>
      <c r="AP51" t="s">
        <v>393</v>
      </c>
      <c r="AQ51" t="s">
        <v>115</v>
      </c>
      <c r="AR51" t="s">
        <v>116</v>
      </c>
      <c r="AS51" t="s">
        <v>115</v>
      </c>
      <c r="AT51" t="s">
        <v>116</v>
      </c>
      <c r="AU51" t="s">
        <v>168</v>
      </c>
      <c r="AV51" t="s">
        <v>238</v>
      </c>
      <c r="AW51" t="s">
        <v>70</v>
      </c>
      <c r="AX51">
        <v>5380</v>
      </c>
      <c r="AY51" t="s">
        <v>307</v>
      </c>
      <c r="AZ51">
        <v>2</v>
      </c>
      <c r="BA51" t="s">
        <v>314</v>
      </c>
      <c r="BB51">
        <v>1</v>
      </c>
      <c r="BC51">
        <v>1</v>
      </c>
      <c r="BE51" t="s">
        <v>67</v>
      </c>
      <c r="BF51">
        <v>-1</v>
      </c>
      <c r="BG51" t="s">
        <v>245</v>
      </c>
      <c r="BI51" t="s">
        <v>115</v>
      </c>
      <c r="BJ51" t="s">
        <v>238</v>
      </c>
      <c r="BK51" t="s">
        <v>70</v>
      </c>
      <c r="BL51">
        <v>0.7923809523809523</v>
      </c>
      <c r="BM51">
        <v>5380</v>
      </c>
      <c r="BN51" t="s">
        <v>116</v>
      </c>
      <c r="BO51" t="s">
        <v>168</v>
      </c>
      <c r="BP51">
        <v>1</v>
      </c>
      <c r="BQ51">
        <v>427.36500000000001</v>
      </c>
      <c r="BR51">
        <v>1.9429685887099552E-2</v>
      </c>
      <c r="BS51">
        <v>0.39602174235121185</v>
      </c>
      <c r="BT51">
        <v>0.15911457419302003</v>
      </c>
      <c r="BU51">
        <v>14.875999999999999</v>
      </c>
      <c r="BV51">
        <v>0</v>
      </c>
      <c r="BW51">
        <v>11.699601043604412</v>
      </c>
      <c r="BX51">
        <v>12</v>
      </c>
      <c r="BY51">
        <v>0</v>
      </c>
      <c r="BZ51">
        <v>50</v>
      </c>
    </row>
    <row r="52" spans="1:78" ht="16.5">
      <c r="A52" s="286" t="str">
        <f t="shared" si="1"/>
        <v>미추홀교통</v>
      </c>
      <c r="B52" s="107" t="str">
        <f t="shared" si="2"/>
        <v>한은규</v>
      </c>
      <c r="C52" s="108" t="str">
        <f t="shared" si="3"/>
        <v>D</v>
      </c>
      <c r="D52" s="109">
        <f t="shared" si="4"/>
        <v>0.80571428571428561</v>
      </c>
      <c r="E52" s="110">
        <f t="shared" si="5"/>
        <v>2039</v>
      </c>
      <c r="F52" s="111" t="str">
        <f t="shared" si="6"/>
        <v>12</v>
      </c>
      <c r="G52" s="112" t="str">
        <f t="shared" si="7"/>
        <v>70바2606</v>
      </c>
      <c r="H52" s="113">
        <f t="shared" si="8"/>
        <v>1</v>
      </c>
      <c r="I52" s="114">
        <f t="shared" si="9"/>
        <v>732.99699999999996</v>
      </c>
      <c r="J52" s="115">
        <f t="shared" si="10"/>
        <v>1.875696545695886E-2</v>
      </c>
      <c r="K52" s="115">
        <f t="shared" si="11"/>
        <v>0.37911731392723585</v>
      </c>
      <c r="L52" s="115">
        <f t="shared" si="12"/>
        <v>8.321998589353026E-2</v>
      </c>
      <c r="M52" s="116">
        <f t="shared" si="13"/>
        <v>14.951000000000001</v>
      </c>
      <c r="N52" s="117">
        <f t="shared" si="14"/>
        <v>0.54570482553134603</v>
      </c>
      <c r="O52" s="117">
        <f t="shared" si="15"/>
        <v>30.42304402337254</v>
      </c>
      <c r="P52" s="217">
        <f t="shared" si="16"/>
        <v>2</v>
      </c>
      <c r="Q52" s="218">
        <f t="shared" si="17"/>
        <v>4</v>
      </c>
      <c r="R52" s="218">
        <f t="shared" si="18"/>
        <v>223</v>
      </c>
      <c r="T52">
        <v>511</v>
      </c>
      <c r="U52">
        <v>2039</v>
      </c>
      <c r="V52" t="s">
        <v>317</v>
      </c>
      <c r="W52">
        <v>732.99699999999996</v>
      </c>
      <c r="X52">
        <v>433.25200000000001</v>
      </c>
      <c r="Y52">
        <v>1.6919999999999999</v>
      </c>
      <c r="Z52">
        <v>14.951000000000001</v>
      </c>
      <c r="AA52">
        <v>46.219149999999999</v>
      </c>
      <c r="AB52">
        <v>0.86693100000000001</v>
      </c>
      <c r="AC52">
        <v>17.522480000000002</v>
      </c>
      <c r="AD52" s="1">
        <v>61</v>
      </c>
      <c r="AE52">
        <v>4</v>
      </c>
      <c r="AF52">
        <v>223</v>
      </c>
      <c r="AG52">
        <v>70</v>
      </c>
      <c r="AH52">
        <v>15.859162</v>
      </c>
      <c r="AI52">
        <v>154.19999999999999</v>
      </c>
      <c r="AJ52">
        <v>0</v>
      </c>
      <c r="AK52">
        <v>2</v>
      </c>
      <c r="AL52">
        <v>1885</v>
      </c>
      <c r="AM52">
        <v>0.80571428571428561</v>
      </c>
      <c r="AN52" t="s">
        <v>67</v>
      </c>
      <c r="AO52">
        <v>732.99699999999996</v>
      </c>
      <c r="AP52" t="s">
        <v>394</v>
      </c>
      <c r="AQ52" t="s">
        <v>115</v>
      </c>
      <c r="AR52" t="s">
        <v>116</v>
      </c>
      <c r="AS52" t="s">
        <v>115</v>
      </c>
      <c r="AT52" t="s">
        <v>116</v>
      </c>
      <c r="AU52" t="s">
        <v>299</v>
      </c>
      <c r="AV52" t="s">
        <v>317</v>
      </c>
      <c r="AW52" t="s">
        <v>67</v>
      </c>
      <c r="AX52">
        <v>2039</v>
      </c>
      <c r="AY52" t="s">
        <v>273</v>
      </c>
      <c r="AZ52">
        <v>7</v>
      </c>
      <c r="BA52" t="s">
        <v>293</v>
      </c>
      <c r="BB52">
        <v>1</v>
      </c>
      <c r="BC52">
        <v>2</v>
      </c>
      <c r="BE52" t="s">
        <v>67</v>
      </c>
      <c r="BF52">
        <v>0</v>
      </c>
      <c r="BG52" t="s">
        <v>243</v>
      </c>
      <c r="BI52" t="s">
        <v>115</v>
      </c>
      <c r="BJ52" t="s">
        <v>317</v>
      </c>
      <c r="BK52" t="s">
        <v>67</v>
      </c>
      <c r="BL52">
        <v>0.80571428571428561</v>
      </c>
      <c r="BM52">
        <v>2039</v>
      </c>
      <c r="BN52" t="s">
        <v>116</v>
      </c>
      <c r="BO52" t="s">
        <v>299</v>
      </c>
      <c r="BP52">
        <v>1</v>
      </c>
      <c r="BQ52">
        <v>732.99699999999996</v>
      </c>
      <c r="BR52">
        <v>1.875696545695886E-2</v>
      </c>
      <c r="BS52">
        <v>0.37911731392723585</v>
      </c>
      <c r="BT52">
        <v>8.321998589353026E-2</v>
      </c>
      <c r="BU52">
        <v>14.951000000000001</v>
      </c>
      <c r="BV52">
        <v>0.54570482553134603</v>
      </c>
      <c r="BW52">
        <v>30.42304402337254</v>
      </c>
      <c r="BX52">
        <v>2</v>
      </c>
      <c r="BY52">
        <v>4</v>
      </c>
      <c r="BZ52">
        <v>223</v>
      </c>
    </row>
    <row r="53" spans="1:78" ht="16.5">
      <c r="A53" s="285" t="str">
        <f t="shared" si="1"/>
        <v>미추홀교통</v>
      </c>
      <c r="B53" s="123" t="str">
        <f t="shared" si="2"/>
        <v>허명국</v>
      </c>
      <c r="C53" s="124" t="str">
        <f t="shared" si="3"/>
        <v>D</v>
      </c>
      <c r="D53" s="125">
        <f t="shared" si="4"/>
        <v>0.83879764207225127</v>
      </c>
      <c r="E53" s="126">
        <f t="shared" si="5"/>
        <v>1022</v>
      </c>
      <c r="F53" s="127" t="str">
        <f t="shared" si="6"/>
        <v>12</v>
      </c>
      <c r="G53" s="128" t="str">
        <f t="shared" si="7"/>
        <v>70바2617</v>
      </c>
      <c r="H53" s="129">
        <f t="shared" si="8"/>
        <v>2</v>
      </c>
      <c r="I53" s="130">
        <f t="shared" si="9"/>
        <v>1576.4690000000001</v>
      </c>
      <c r="J53" s="131">
        <f t="shared" si="10"/>
        <v>3.7983901528828447E-2</v>
      </c>
      <c r="K53" s="131">
        <f t="shared" si="11"/>
        <v>0.37678572617407574</v>
      </c>
      <c r="L53" s="131">
        <f t="shared" si="12"/>
        <v>0.20869424010240606</v>
      </c>
      <c r="M53" s="132">
        <f t="shared" si="13"/>
        <v>12.696</v>
      </c>
      <c r="N53" s="133">
        <f t="shared" si="14"/>
        <v>0.50746319781740079</v>
      </c>
      <c r="O53" s="133">
        <f t="shared" si="15"/>
        <v>55.250055662369512</v>
      </c>
      <c r="P53" s="215">
        <f t="shared" si="16"/>
        <v>42</v>
      </c>
      <c r="Q53" s="216">
        <f t="shared" si="17"/>
        <v>8</v>
      </c>
      <c r="R53" s="216">
        <f t="shared" si="18"/>
        <v>871</v>
      </c>
      <c r="T53">
        <v>511</v>
      </c>
      <c r="U53">
        <v>1022</v>
      </c>
      <c r="V53" t="s">
        <v>225</v>
      </c>
      <c r="W53">
        <v>1576.4690000000001</v>
      </c>
      <c r="X53">
        <v>895.19399999999996</v>
      </c>
      <c r="Y53">
        <v>1.7609999999999999</v>
      </c>
      <c r="Z53">
        <v>12.696</v>
      </c>
      <c r="AA53">
        <v>100.188023</v>
      </c>
      <c r="AB53">
        <v>3.8055319999999999</v>
      </c>
      <c r="AC53">
        <v>37.749417000000001</v>
      </c>
      <c r="AD53" s="1">
        <v>329</v>
      </c>
      <c r="AE53">
        <v>8</v>
      </c>
      <c r="AF53">
        <v>871</v>
      </c>
      <c r="AG53">
        <v>77</v>
      </c>
      <c r="AH53">
        <v>15.735104</v>
      </c>
      <c r="AI53">
        <v>1684.6</v>
      </c>
      <c r="AJ53">
        <v>0</v>
      </c>
      <c r="AK53">
        <v>42</v>
      </c>
      <c r="AL53">
        <v>8162</v>
      </c>
      <c r="AM53">
        <v>0.83879764207225127</v>
      </c>
      <c r="AN53" t="s">
        <v>67</v>
      </c>
      <c r="AO53">
        <v>1394.309</v>
      </c>
      <c r="AP53" t="s">
        <v>395</v>
      </c>
      <c r="AQ53" t="s">
        <v>115</v>
      </c>
      <c r="AR53" t="s">
        <v>116</v>
      </c>
      <c r="AS53" t="s">
        <v>115</v>
      </c>
      <c r="AT53" t="s">
        <v>116</v>
      </c>
      <c r="AU53" t="s">
        <v>169</v>
      </c>
      <c r="AV53" t="s">
        <v>225</v>
      </c>
      <c r="AW53" t="s">
        <v>67</v>
      </c>
      <c r="AX53">
        <v>1022</v>
      </c>
      <c r="AY53" t="s">
        <v>273</v>
      </c>
      <c r="AZ53">
        <v>3</v>
      </c>
      <c r="BA53" t="s">
        <v>297</v>
      </c>
      <c r="BB53">
        <v>2</v>
      </c>
      <c r="BC53">
        <v>1</v>
      </c>
      <c r="BE53" t="s">
        <v>67</v>
      </c>
      <c r="BF53">
        <v>0</v>
      </c>
      <c r="BG53" t="s">
        <v>243</v>
      </c>
      <c r="BI53" t="s">
        <v>115</v>
      </c>
      <c r="BJ53" t="s">
        <v>225</v>
      </c>
      <c r="BK53" t="s">
        <v>67</v>
      </c>
      <c r="BL53">
        <v>0.83879764207225127</v>
      </c>
      <c r="BM53">
        <v>1022</v>
      </c>
      <c r="BN53" t="s">
        <v>116</v>
      </c>
      <c r="BO53" t="s">
        <v>169</v>
      </c>
      <c r="BP53">
        <v>2</v>
      </c>
      <c r="BQ53">
        <v>1576.4690000000001</v>
      </c>
      <c r="BR53">
        <v>3.7983901528828447E-2</v>
      </c>
      <c r="BS53">
        <v>0.37678572617407574</v>
      </c>
      <c r="BT53">
        <v>0.20869424010240606</v>
      </c>
      <c r="BU53">
        <v>12.696</v>
      </c>
      <c r="BV53">
        <v>0.50746319781740079</v>
      </c>
      <c r="BW53">
        <v>55.250055662369512</v>
      </c>
      <c r="BX53">
        <v>42</v>
      </c>
      <c r="BY53">
        <v>8</v>
      </c>
      <c r="BZ53">
        <v>871</v>
      </c>
    </row>
    <row r="54" spans="1:78" ht="16.5">
      <c r="A54" s="286" t="str">
        <f t="shared" si="1"/>
        <v>미추홀교통</v>
      </c>
      <c r="B54" s="107" t="str">
        <f t="shared" si="2"/>
        <v>홍성현</v>
      </c>
      <c r="C54" s="108" t="str">
        <f t="shared" si="3"/>
        <v>A</v>
      </c>
      <c r="D54" s="109">
        <f t="shared" si="4"/>
        <v>0.96809523809523801</v>
      </c>
      <c r="E54" s="110">
        <f t="shared" si="5"/>
        <v>8648</v>
      </c>
      <c r="F54" s="111" t="str">
        <f t="shared" si="6"/>
        <v>12</v>
      </c>
      <c r="G54" s="112" t="str">
        <f t="shared" si="7"/>
        <v>70바2761</v>
      </c>
      <c r="H54" s="113">
        <f t="shared" si="8"/>
        <v>1</v>
      </c>
      <c r="I54" s="114">
        <f t="shared" si="9"/>
        <v>2442.174</v>
      </c>
      <c r="J54" s="115">
        <f t="shared" si="10"/>
        <v>1.3877923073871571E-2</v>
      </c>
      <c r="K54" s="115">
        <f t="shared" si="11"/>
        <v>0.32836296982630836</v>
      </c>
      <c r="L54" s="115">
        <f t="shared" si="12"/>
        <v>0.25960476198665616</v>
      </c>
      <c r="M54" s="116">
        <f t="shared" si="13"/>
        <v>9.1150000000000002</v>
      </c>
      <c r="N54" s="117">
        <f t="shared" si="14"/>
        <v>0.40947123341743874</v>
      </c>
      <c r="O54" s="117">
        <f t="shared" si="15"/>
        <v>17.648210160291608</v>
      </c>
      <c r="P54" s="217">
        <f t="shared" si="16"/>
        <v>6</v>
      </c>
      <c r="Q54" s="218">
        <f t="shared" si="17"/>
        <v>10</v>
      </c>
      <c r="R54" s="218">
        <f t="shared" si="18"/>
        <v>431</v>
      </c>
      <c r="T54">
        <v>511</v>
      </c>
      <c r="U54">
        <v>8648</v>
      </c>
      <c r="V54" t="s">
        <v>255</v>
      </c>
      <c r="W54">
        <v>2442.174</v>
      </c>
      <c r="X54">
        <v>1201.0139999999999</v>
      </c>
      <c r="Y54">
        <v>2.0329999999999999</v>
      </c>
      <c r="Z54">
        <v>9.1150000000000002</v>
      </c>
      <c r="AA54">
        <v>146.132169</v>
      </c>
      <c r="AB54">
        <v>2.0280109999999998</v>
      </c>
      <c r="AC54">
        <v>47.984392999999997</v>
      </c>
      <c r="AD54" s="1">
        <v>634</v>
      </c>
      <c r="AE54">
        <v>10</v>
      </c>
      <c r="AF54">
        <v>431</v>
      </c>
      <c r="AG54">
        <v>70</v>
      </c>
      <c r="AH54">
        <v>16.71209</v>
      </c>
      <c r="AI54">
        <v>655.29999999999995</v>
      </c>
      <c r="AJ54">
        <v>0</v>
      </c>
      <c r="AK54">
        <v>6</v>
      </c>
      <c r="AL54">
        <v>693</v>
      </c>
      <c r="AM54">
        <v>0.96809523809523801</v>
      </c>
      <c r="AN54" t="s">
        <v>66</v>
      </c>
      <c r="AO54">
        <v>2442.174</v>
      </c>
      <c r="AP54" t="s">
        <v>396</v>
      </c>
      <c r="AQ54" t="s">
        <v>115</v>
      </c>
      <c r="AR54" t="s">
        <v>116</v>
      </c>
      <c r="AS54" t="s">
        <v>115</v>
      </c>
      <c r="AT54" t="s">
        <v>116</v>
      </c>
      <c r="AU54" t="s">
        <v>248</v>
      </c>
      <c r="AV54" t="s">
        <v>255</v>
      </c>
      <c r="AW54" t="s">
        <v>66</v>
      </c>
      <c r="AX54">
        <v>8648</v>
      </c>
      <c r="AY54" t="s">
        <v>276</v>
      </c>
      <c r="AZ54">
        <v>3</v>
      </c>
      <c r="BA54" t="s">
        <v>279</v>
      </c>
      <c r="BB54">
        <v>1</v>
      </c>
      <c r="BC54">
        <v>1</v>
      </c>
      <c r="BE54" t="s">
        <v>239</v>
      </c>
      <c r="BF54">
        <v>-1</v>
      </c>
      <c r="BG54" t="s">
        <v>245</v>
      </c>
      <c r="BI54" t="s">
        <v>115</v>
      </c>
      <c r="BJ54" t="s">
        <v>255</v>
      </c>
      <c r="BK54" t="s">
        <v>66</v>
      </c>
      <c r="BL54">
        <v>0.96809523809523801</v>
      </c>
      <c r="BM54">
        <v>8648</v>
      </c>
      <c r="BN54" t="s">
        <v>116</v>
      </c>
      <c r="BO54" t="s">
        <v>248</v>
      </c>
      <c r="BP54">
        <v>1</v>
      </c>
      <c r="BQ54">
        <v>2442.174</v>
      </c>
      <c r="BR54">
        <v>1.3877923073871571E-2</v>
      </c>
      <c r="BS54">
        <v>0.32836296982630836</v>
      </c>
      <c r="BT54">
        <v>0.25960476198665616</v>
      </c>
      <c r="BU54">
        <v>9.1150000000000002</v>
      </c>
      <c r="BV54">
        <v>0.40947123341743874</v>
      </c>
      <c r="BW54">
        <v>17.648210160291608</v>
      </c>
      <c r="BX54">
        <v>6</v>
      </c>
      <c r="BY54">
        <v>10</v>
      </c>
      <c r="BZ54">
        <v>431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54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1" t="s">
        <v>397</v>
      </c>
      <c r="B2" s="242"/>
      <c r="C2" s="243"/>
      <c r="D2" s="244"/>
      <c r="E2" s="241"/>
      <c r="F2" s="245"/>
      <c r="G2" s="241"/>
      <c r="H2" s="241"/>
      <c r="I2" s="241"/>
      <c r="J2" s="241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47" t="s">
        <v>398</v>
      </c>
      <c r="B4" s="248"/>
      <c r="C4" s="249"/>
      <c r="D4" s="250"/>
      <c r="E4" s="251"/>
      <c r="F4" s="252"/>
      <c r="G4" s="246"/>
      <c r="H4" s="251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53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4" t="s">
        <v>399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4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55" t="s">
        <v>163</v>
      </c>
      <c r="B8" s="256"/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256"/>
      <c r="R8" s="256"/>
    </row>
    <row r="9" spans="1:18">
      <c r="A9" s="256"/>
      <c r="B9" s="256"/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</row>
    <row r="10" spans="1:18">
      <c r="A10" s="256" t="s">
        <v>400</v>
      </c>
      <c r="B10" s="256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</row>
    <row r="11" spans="1:18">
      <c r="A11" s="256"/>
      <c r="B11" s="256"/>
      <c r="C11" s="256"/>
      <c r="D11" s="256"/>
      <c r="E11" s="256"/>
      <c r="F11" s="256"/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6"/>
      <c r="R11" s="256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57" t="s">
        <v>0</v>
      </c>
      <c r="B13" s="258" t="s">
        <v>73</v>
      </c>
      <c r="C13" s="259" t="s">
        <v>65</v>
      </c>
      <c r="D13" s="259" t="s">
        <v>153</v>
      </c>
      <c r="E13" s="260" t="s">
        <v>139</v>
      </c>
      <c r="F13" s="258" t="s">
        <v>144</v>
      </c>
      <c r="G13" s="260" t="s">
        <v>142</v>
      </c>
      <c r="H13" s="260" t="s">
        <v>146</v>
      </c>
      <c r="I13" s="224" t="s">
        <v>148</v>
      </c>
      <c r="J13" s="260" t="s">
        <v>11</v>
      </c>
      <c r="K13" s="260" t="s">
        <v>12</v>
      </c>
      <c r="L13" s="260" t="s">
        <v>13</v>
      </c>
      <c r="M13" s="260" t="s">
        <v>104</v>
      </c>
      <c r="N13" s="260" t="s">
        <v>6</v>
      </c>
      <c r="O13" s="260" t="s">
        <v>7</v>
      </c>
      <c r="P13" s="260" t="s">
        <v>157</v>
      </c>
      <c r="Q13" s="261" t="s">
        <v>159</v>
      </c>
      <c r="R13" s="261" t="s">
        <v>160</v>
      </c>
    </row>
    <row r="14" spans="1:18" ht="16.5">
      <c r="A14" s="262" t="s">
        <v>115</v>
      </c>
      <c r="B14" s="263" t="s">
        <v>304</v>
      </c>
      <c r="C14" s="264" t="s">
        <v>67</v>
      </c>
      <c r="D14" s="265">
        <v>0.83142857142857141</v>
      </c>
      <c r="E14" s="266">
        <v>6818</v>
      </c>
      <c r="F14" s="225" t="s">
        <v>116</v>
      </c>
      <c r="G14" s="267" t="s">
        <v>301</v>
      </c>
      <c r="H14" s="268">
        <v>1</v>
      </c>
      <c r="I14" s="226">
        <v>403.62400000000002</v>
      </c>
      <c r="J14" s="269">
        <v>1.3283419086058292E-2</v>
      </c>
      <c r="K14" s="269">
        <v>0.42355826365474603</v>
      </c>
      <c r="L14" s="269">
        <v>6.9371494261986397E-2</v>
      </c>
      <c r="M14" s="270">
        <v>11.746</v>
      </c>
      <c r="N14" s="271">
        <v>0.49551067329990284</v>
      </c>
      <c r="O14" s="271">
        <v>16.104096882246843</v>
      </c>
      <c r="P14" s="272">
        <v>14</v>
      </c>
      <c r="Q14" s="273">
        <v>2</v>
      </c>
      <c r="R14" s="273">
        <v>65</v>
      </c>
    </row>
    <row r="15" spans="1:18" ht="16.5">
      <c r="A15" s="262" t="s">
        <v>115</v>
      </c>
      <c r="B15" s="263" t="s">
        <v>191</v>
      </c>
      <c r="C15" s="264" t="s">
        <v>67</v>
      </c>
      <c r="D15" s="265">
        <v>0.84666666666666668</v>
      </c>
      <c r="E15" s="266">
        <v>106</v>
      </c>
      <c r="F15" s="225" t="s">
        <v>116</v>
      </c>
      <c r="G15" s="267" t="s">
        <v>179</v>
      </c>
      <c r="H15" s="268">
        <v>1</v>
      </c>
      <c r="I15" s="226">
        <v>1793.0740000000001</v>
      </c>
      <c r="J15" s="269">
        <v>3.0481968839320167E-2</v>
      </c>
      <c r="K15" s="269">
        <v>0.41594483504572038</v>
      </c>
      <c r="L15" s="269">
        <v>0.20021482660503692</v>
      </c>
      <c r="M15" s="270">
        <v>13.151</v>
      </c>
      <c r="N15" s="271">
        <v>0.61347161355303792</v>
      </c>
      <c r="O15" s="271">
        <v>31.175511997831656</v>
      </c>
      <c r="P15" s="272">
        <v>45</v>
      </c>
      <c r="Q15" s="273">
        <v>11</v>
      </c>
      <c r="R15" s="273">
        <v>559</v>
      </c>
    </row>
    <row r="16" spans="1:18" ht="16.5">
      <c r="A16" s="262" t="s">
        <v>115</v>
      </c>
      <c r="B16" s="263" t="s">
        <v>192</v>
      </c>
      <c r="C16" s="264" t="s">
        <v>70</v>
      </c>
      <c r="D16" s="265">
        <v>0.79428571428571426</v>
      </c>
      <c r="E16" s="266">
        <v>8009</v>
      </c>
      <c r="F16" s="225" t="s">
        <v>116</v>
      </c>
      <c r="G16" s="267" t="s">
        <v>174</v>
      </c>
      <c r="H16" s="268">
        <v>1</v>
      </c>
      <c r="I16" s="226">
        <v>1337.558</v>
      </c>
      <c r="J16" s="269">
        <v>2.8123684484759846E-2</v>
      </c>
      <c r="K16" s="269">
        <v>0.40558654265998023</v>
      </c>
      <c r="L16" s="269">
        <v>0.22428933922865402</v>
      </c>
      <c r="M16" s="270">
        <v>12.444000000000001</v>
      </c>
      <c r="N16" s="271">
        <v>0.523341791533526</v>
      </c>
      <c r="O16" s="271">
        <v>13.606886579871677</v>
      </c>
      <c r="P16" s="272">
        <v>45</v>
      </c>
      <c r="Q16" s="273">
        <v>7</v>
      </c>
      <c r="R16" s="273">
        <v>182</v>
      </c>
    </row>
    <row r="17" spans="1:18" ht="16.5">
      <c r="A17" s="262" t="s">
        <v>115</v>
      </c>
      <c r="B17" s="263" t="s">
        <v>306</v>
      </c>
      <c r="C17" s="264" t="s">
        <v>70</v>
      </c>
      <c r="D17" s="265">
        <v>0.79142857142857137</v>
      </c>
      <c r="E17" s="266">
        <v>7462</v>
      </c>
      <c r="F17" s="225" t="s">
        <v>116</v>
      </c>
      <c r="G17" s="267" t="s">
        <v>300</v>
      </c>
      <c r="H17" s="268">
        <v>1</v>
      </c>
      <c r="I17" s="226">
        <v>622.48800000000006</v>
      </c>
      <c r="J17" s="269">
        <v>4.214585089027989E-2</v>
      </c>
      <c r="K17" s="269">
        <v>0.42308195865484355</v>
      </c>
      <c r="L17" s="269">
        <v>0.22008456387914302</v>
      </c>
      <c r="M17" s="270">
        <v>17.312000000000001</v>
      </c>
      <c r="N17" s="271" t="s">
        <v>309</v>
      </c>
      <c r="O17" s="271" t="s">
        <v>309</v>
      </c>
      <c r="P17" s="272">
        <v>21</v>
      </c>
      <c r="Q17" s="273">
        <v>1</v>
      </c>
      <c r="R17" s="273">
        <v>595</v>
      </c>
    </row>
    <row r="18" spans="1:18" ht="16.5">
      <c r="A18" s="262" t="s">
        <v>115</v>
      </c>
      <c r="B18" s="263" t="s">
        <v>198</v>
      </c>
      <c r="C18" s="264" t="s">
        <v>67</v>
      </c>
      <c r="D18" s="265">
        <v>0.80498314010047056</v>
      </c>
      <c r="E18" s="266">
        <v>1577</v>
      </c>
      <c r="F18" s="225" t="s">
        <v>118</v>
      </c>
      <c r="G18" s="267" t="s">
        <v>186</v>
      </c>
      <c r="H18" s="268">
        <v>5</v>
      </c>
      <c r="I18" s="226">
        <v>1811.0830000000001</v>
      </c>
      <c r="J18" s="269">
        <v>5.7117128118038658E-2</v>
      </c>
      <c r="K18" s="269">
        <v>0.33976063793368816</v>
      </c>
      <c r="L18" s="269">
        <v>0.13803895238373945</v>
      </c>
      <c r="M18" s="270">
        <v>9.5250000000000004</v>
      </c>
      <c r="N18" s="271">
        <v>0</v>
      </c>
      <c r="O18" s="271">
        <v>17.116830095583691</v>
      </c>
      <c r="P18" s="272">
        <v>44</v>
      </c>
      <c r="Q18" s="273">
        <v>0</v>
      </c>
      <c r="R18" s="273">
        <v>310</v>
      </c>
    </row>
    <row r="19" spans="1:18" ht="16.5">
      <c r="A19" s="262" t="s">
        <v>115</v>
      </c>
      <c r="B19" s="263" t="s">
        <v>200</v>
      </c>
      <c r="C19" s="264" t="s">
        <v>67</v>
      </c>
      <c r="D19" s="265">
        <v>0.83290322580645149</v>
      </c>
      <c r="E19" s="266">
        <v>714</v>
      </c>
      <c r="F19" s="225" t="s">
        <v>118</v>
      </c>
      <c r="G19" s="267" t="s">
        <v>184</v>
      </c>
      <c r="H19" s="268">
        <v>1</v>
      </c>
      <c r="I19" s="226">
        <v>2326.3539999999998</v>
      </c>
      <c r="J19" s="269">
        <v>2.8249716929365738E-2</v>
      </c>
      <c r="K19" s="269">
        <v>0.30017794487589361</v>
      </c>
      <c r="L19" s="269">
        <v>0.31422560796852073</v>
      </c>
      <c r="M19" s="270">
        <v>8.9730000000000008</v>
      </c>
      <c r="N19" s="271">
        <v>0</v>
      </c>
      <c r="O19" s="271">
        <v>25.748445851319278</v>
      </c>
      <c r="P19" s="272">
        <v>1</v>
      </c>
      <c r="Q19" s="273">
        <v>0</v>
      </c>
      <c r="R19" s="273">
        <v>599</v>
      </c>
    </row>
    <row r="20" spans="1:18" ht="16.5">
      <c r="A20" s="262" t="s">
        <v>115</v>
      </c>
      <c r="B20" s="263" t="s">
        <v>203</v>
      </c>
      <c r="C20" s="264" t="s">
        <v>70</v>
      </c>
      <c r="D20" s="265">
        <v>0.77793353819441768</v>
      </c>
      <c r="E20" s="266">
        <v>2824</v>
      </c>
      <c r="F20" s="225" t="s">
        <v>118</v>
      </c>
      <c r="G20" s="267" t="s">
        <v>183</v>
      </c>
      <c r="H20" s="268">
        <v>5</v>
      </c>
      <c r="I20" s="226">
        <v>1299.921</v>
      </c>
      <c r="J20" s="269">
        <v>3.9912749979717291E-2</v>
      </c>
      <c r="K20" s="269">
        <v>0.36789052095920077</v>
      </c>
      <c r="L20" s="269">
        <v>0.29155617918319648</v>
      </c>
      <c r="M20" s="270">
        <v>11.124000000000001</v>
      </c>
      <c r="N20" s="271">
        <v>7.6927751763376392E-2</v>
      </c>
      <c r="O20" s="271">
        <v>41.464058200459874</v>
      </c>
      <c r="P20" s="272">
        <v>26</v>
      </c>
      <c r="Q20" s="273">
        <v>1</v>
      </c>
      <c r="R20" s="273">
        <v>539</v>
      </c>
    </row>
    <row r="21" spans="1:18" ht="16.5">
      <c r="A21" s="262" t="s">
        <v>115</v>
      </c>
      <c r="B21" s="263" t="s">
        <v>204</v>
      </c>
      <c r="C21" s="264" t="s">
        <v>70</v>
      </c>
      <c r="D21" s="265">
        <v>0.76039553753837485</v>
      </c>
      <c r="E21" s="266">
        <v>8777</v>
      </c>
      <c r="F21" s="225" t="s">
        <v>118</v>
      </c>
      <c r="G21" s="267" t="s">
        <v>180</v>
      </c>
      <c r="H21" s="268">
        <v>2</v>
      </c>
      <c r="I21" s="226">
        <v>6055.7809999999999</v>
      </c>
      <c r="J21" s="269">
        <v>3.2408343341944916E-2</v>
      </c>
      <c r="K21" s="269">
        <v>0.37515196216181035</v>
      </c>
      <c r="L21" s="269">
        <v>0.32481359547183097</v>
      </c>
      <c r="M21" s="270">
        <v>9.7260000000000009</v>
      </c>
      <c r="N21" s="271">
        <v>0.82565733470216307</v>
      </c>
      <c r="O21" s="271">
        <v>21.846893076219235</v>
      </c>
      <c r="P21" s="272">
        <v>176</v>
      </c>
      <c r="Q21" s="273">
        <v>50</v>
      </c>
      <c r="R21" s="273">
        <v>1323</v>
      </c>
    </row>
    <row r="22" spans="1:18" ht="16.5">
      <c r="A22" s="262" t="s">
        <v>115</v>
      </c>
      <c r="B22" s="263" t="s">
        <v>313</v>
      </c>
      <c r="C22" s="264" t="s">
        <v>70</v>
      </c>
      <c r="D22" s="265">
        <v>0.77952380952380951</v>
      </c>
      <c r="E22" s="266">
        <v>1934</v>
      </c>
      <c r="F22" s="225" t="s">
        <v>116</v>
      </c>
      <c r="G22" s="267" t="s">
        <v>171</v>
      </c>
      <c r="H22" s="268">
        <v>1</v>
      </c>
      <c r="I22" s="226">
        <v>582.43200000000002</v>
      </c>
      <c r="J22" s="269">
        <v>5.9656661193418968E-2</v>
      </c>
      <c r="K22" s="269">
        <v>0.39697448898857818</v>
      </c>
      <c r="L22" s="269">
        <v>0.15109059941761441</v>
      </c>
      <c r="M22" s="270">
        <v>17.513000000000002</v>
      </c>
      <c r="N22" s="271">
        <v>0.17169386297456182</v>
      </c>
      <c r="O22" s="271">
        <v>36.227405087632548</v>
      </c>
      <c r="P22" s="272">
        <v>23</v>
      </c>
      <c r="Q22" s="273">
        <v>1</v>
      </c>
      <c r="R22" s="273">
        <v>211</v>
      </c>
    </row>
    <row r="23" spans="1:18" ht="16.5">
      <c r="A23" s="262" t="s">
        <v>115</v>
      </c>
      <c r="B23" s="263" t="s">
        <v>210</v>
      </c>
      <c r="C23" s="264" t="s">
        <v>67</v>
      </c>
      <c r="D23" s="265">
        <v>0.84998242502827237</v>
      </c>
      <c r="E23" s="266">
        <v>3423</v>
      </c>
      <c r="F23" s="225" t="s">
        <v>118</v>
      </c>
      <c r="G23" s="267" t="s">
        <v>187</v>
      </c>
      <c r="H23" s="268">
        <v>5</v>
      </c>
      <c r="I23" s="226">
        <v>1904.0639999999999</v>
      </c>
      <c r="J23" s="269">
        <v>3.9695534447965711E-2</v>
      </c>
      <c r="K23" s="269">
        <v>0.32273685494820442</v>
      </c>
      <c r="L23" s="269">
        <v>0.30566199455480486</v>
      </c>
      <c r="M23" s="270">
        <v>10.167999999999999</v>
      </c>
      <c r="N23" s="271">
        <v>0.21007697220261506</v>
      </c>
      <c r="O23" s="271">
        <v>7.1426170548889116</v>
      </c>
      <c r="P23" s="272">
        <v>10</v>
      </c>
      <c r="Q23" s="273">
        <v>4</v>
      </c>
      <c r="R23" s="273">
        <v>136</v>
      </c>
    </row>
    <row r="24" spans="1:18" ht="16.5">
      <c r="A24" s="262" t="s">
        <v>115</v>
      </c>
      <c r="B24" s="263" t="s">
        <v>213</v>
      </c>
      <c r="C24" s="264" t="s">
        <v>67</v>
      </c>
      <c r="D24" s="265">
        <v>0.84332716261886009</v>
      </c>
      <c r="E24" s="266">
        <v>259</v>
      </c>
      <c r="F24" s="225" t="s">
        <v>118</v>
      </c>
      <c r="G24" s="267" t="s">
        <v>186</v>
      </c>
      <c r="H24" s="268">
        <v>2</v>
      </c>
      <c r="I24" s="226">
        <v>2491.0240000000003</v>
      </c>
      <c r="J24" s="269">
        <v>2.8165541055265138E-2</v>
      </c>
      <c r="K24" s="269">
        <v>0.3501067659411245</v>
      </c>
      <c r="L24" s="269">
        <v>0.31513144795072229</v>
      </c>
      <c r="M24" s="270">
        <v>8.3629999999999995</v>
      </c>
      <c r="N24" s="271">
        <v>4.0144133496907292E-2</v>
      </c>
      <c r="O24" s="271">
        <v>4.6968636191381528</v>
      </c>
      <c r="P24" s="272">
        <v>63</v>
      </c>
      <c r="Q24" s="273">
        <v>1</v>
      </c>
      <c r="R24" s="273">
        <v>117</v>
      </c>
    </row>
    <row r="25" spans="1:18" ht="16.5">
      <c r="A25" s="262" t="s">
        <v>115</v>
      </c>
      <c r="B25" s="263" t="s">
        <v>217</v>
      </c>
      <c r="C25" s="264" t="s">
        <v>67</v>
      </c>
      <c r="D25" s="265">
        <v>0.80571428571428561</v>
      </c>
      <c r="E25" s="266">
        <v>3840</v>
      </c>
      <c r="F25" s="225" t="s">
        <v>116</v>
      </c>
      <c r="G25" s="267" t="s">
        <v>175</v>
      </c>
      <c r="H25" s="268">
        <v>1</v>
      </c>
      <c r="I25" s="226">
        <v>812.80600000000004</v>
      </c>
      <c r="J25" s="269">
        <v>3.1902350232467312E-2</v>
      </c>
      <c r="K25" s="269">
        <v>0.42022593558842081</v>
      </c>
      <c r="L25" s="269">
        <v>0.21776414052061621</v>
      </c>
      <c r="M25" s="270">
        <v>13.657999999999999</v>
      </c>
      <c r="N25" s="271">
        <v>0.73818352718852953</v>
      </c>
      <c r="O25" s="271">
        <v>42.445552813340448</v>
      </c>
      <c r="P25" s="272">
        <v>35</v>
      </c>
      <c r="Q25" s="273">
        <v>6</v>
      </c>
      <c r="R25" s="273">
        <v>345</v>
      </c>
    </row>
    <row r="26" spans="1:18" ht="16.5">
      <c r="A26" s="262" t="s">
        <v>115</v>
      </c>
      <c r="B26" s="263" t="s">
        <v>218</v>
      </c>
      <c r="C26" s="264" t="s">
        <v>67</v>
      </c>
      <c r="D26" s="265">
        <v>0.84424609556233576</v>
      </c>
      <c r="E26" s="266">
        <v>6585</v>
      </c>
      <c r="F26" s="225" t="s">
        <v>116</v>
      </c>
      <c r="G26" s="267" t="s">
        <v>300</v>
      </c>
      <c r="H26" s="268">
        <v>4</v>
      </c>
      <c r="I26" s="226">
        <v>1626.0709999999999</v>
      </c>
      <c r="J26" s="269">
        <v>2.7282638332737183E-2</v>
      </c>
      <c r="K26" s="269">
        <v>0.39705157547830366</v>
      </c>
      <c r="L26" s="269">
        <v>0.15866465855426978</v>
      </c>
      <c r="M26" s="270">
        <v>12.997</v>
      </c>
      <c r="N26" s="271">
        <v>0.30748964836098797</v>
      </c>
      <c r="O26" s="271">
        <v>27.920060071177705</v>
      </c>
      <c r="P26" s="272">
        <v>38</v>
      </c>
      <c r="Q26" s="273">
        <v>5</v>
      </c>
      <c r="R26" s="273">
        <v>454</v>
      </c>
    </row>
    <row r="27" spans="1:18" ht="16.5">
      <c r="A27" s="262" t="s">
        <v>115</v>
      </c>
      <c r="B27" s="263" t="s">
        <v>219</v>
      </c>
      <c r="C27" s="264" t="s">
        <v>67</v>
      </c>
      <c r="D27" s="265">
        <v>0.8147619047619048</v>
      </c>
      <c r="E27" s="266">
        <v>5851</v>
      </c>
      <c r="F27" s="225" t="s">
        <v>116</v>
      </c>
      <c r="G27" s="267" t="s">
        <v>174</v>
      </c>
      <c r="H27" s="268">
        <v>1</v>
      </c>
      <c r="I27" s="226">
        <v>1939.3420000000001</v>
      </c>
      <c r="J27" s="269">
        <v>2.6684766475004684E-2</v>
      </c>
      <c r="K27" s="269">
        <v>0.42175682602815023</v>
      </c>
      <c r="L27" s="269">
        <v>0.15005089355049289</v>
      </c>
      <c r="M27" s="270">
        <v>13.307</v>
      </c>
      <c r="N27" s="271">
        <v>0.20625552378074624</v>
      </c>
      <c r="O27" s="271">
        <v>56.256194111198539</v>
      </c>
      <c r="P27" s="272">
        <v>61</v>
      </c>
      <c r="Q27" s="273">
        <v>4</v>
      </c>
      <c r="R27" s="273">
        <v>1091</v>
      </c>
    </row>
    <row r="28" spans="1:18" ht="16.5">
      <c r="A28" s="262" t="s">
        <v>115</v>
      </c>
      <c r="B28" s="263" t="s">
        <v>238</v>
      </c>
      <c r="C28" s="264" t="s">
        <v>70</v>
      </c>
      <c r="D28" s="265">
        <v>0.7923809523809523</v>
      </c>
      <c r="E28" s="266">
        <v>5380</v>
      </c>
      <c r="F28" s="225" t="s">
        <v>116</v>
      </c>
      <c r="G28" s="267" t="s">
        <v>168</v>
      </c>
      <c r="H28" s="268">
        <v>1</v>
      </c>
      <c r="I28" s="226">
        <v>427.36500000000001</v>
      </c>
      <c r="J28" s="269">
        <v>1.9429685887099552E-2</v>
      </c>
      <c r="K28" s="269">
        <v>0.39602174235121185</v>
      </c>
      <c r="L28" s="269">
        <v>0.15911457419302003</v>
      </c>
      <c r="M28" s="270">
        <v>14.875999999999999</v>
      </c>
      <c r="N28" s="271">
        <v>0</v>
      </c>
      <c r="O28" s="271">
        <v>11.699601043604412</v>
      </c>
      <c r="P28" s="272">
        <v>12</v>
      </c>
      <c r="Q28" s="273">
        <v>0</v>
      </c>
      <c r="R28" s="273">
        <v>50</v>
      </c>
    </row>
    <row r="29" spans="1:18" ht="16.5">
      <c r="A29" s="262" t="s">
        <v>115</v>
      </c>
      <c r="B29" s="263" t="s">
        <v>317</v>
      </c>
      <c r="C29" s="264" t="s">
        <v>67</v>
      </c>
      <c r="D29" s="265">
        <v>0.80571428571428561</v>
      </c>
      <c r="E29" s="266">
        <v>2039</v>
      </c>
      <c r="F29" s="225" t="s">
        <v>116</v>
      </c>
      <c r="G29" s="267" t="s">
        <v>299</v>
      </c>
      <c r="H29" s="268">
        <v>1</v>
      </c>
      <c r="I29" s="226">
        <v>732.99699999999996</v>
      </c>
      <c r="J29" s="269">
        <v>1.875696545695886E-2</v>
      </c>
      <c r="K29" s="269">
        <v>0.37911731392723585</v>
      </c>
      <c r="L29" s="269">
        <v>8.321998589353026E-2</v>
      </c>
      <c r="M29" s="270">
        <v>14.951000000000001</v>
      </c>
      <c r="N29" s="271">
        <v>0.54570482553134603</v>
      </c>
      <c r="O29" s="271">
        <v>30.42304402337254</v>
      </c>
      <c r="P29" s="272">
        <v>2</v>
      </c>
      <c r="Q29" s="273">
        <v>4</v>
      </c>
      <c r="R29" s="273">
        <v>223</v>
      </c>
    </row>
    <row r="30" spans="1:18" ht="16.5">
      <c r="A30" s="262" t="s">
        <v>115</v>
      </c>
      <c r="B30" s="263" t="s">
        <v>225</v>
      </c>
      <c r="C30" s="264" t="s">
        <v>67</v>
      </c>
      <c r="D30" s="265">
        <v>0.83879764207225127</v>
      </c>
      <c r="E30" s="266">
        <v>1022</v>
      </c>
      <c r="F30" s="225" t="s">
        <v>116</v>
      </c>
      <c r="G30" s="267" t="s">
        <v>169</v>
      </c>
      <c r="H30" s="268">
        <v>2</v>
      </c>
      <c r="I30" s="226">
        <v>1576.4690000000001</v>
      </c>
      <c r="J30" s="269">
        <v>3.7983901528828447E-2</v>
      </c>
      <c r="K30" s="269">
        <v>0.37678572617407574</v>
      </c>
      <c r="L30" s="269">
        <v>0.20869424010240606</v>
      </c>
      <c r="M30" s="270">
        <v>12.696</v>
      </c>
      <c r="N30" s="271">
        <v>0.50746319781740079</v>
      </c>
      <c r="O30" s="271">
        <v>55.250055662369512</v>
      </c>
      <c r="P30" s="272">
        <v>42</v>
      </c>
      <c r="Q30" s="273">
        <v>8</v>
      </c>
      <c r="R30" s="273">
        <v>871</v>
      </c>
    </row>
  </sheetData>
  <phoneticPr fontId="2" type="noConversion"/>
  <conditionalFormatting sqref="C14:D3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2025-02-03T09:08:46Z</dcterms:modified>
</cp:coreProperties>
</file>