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43B9D9F7-EC0E-42B0-8523-67A2750D1DE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7" hidden="1">'공회전과다 명단'!$A$9:$M$17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운전자별!$A$1:$R$17</definedName>
    <definedName name="_xlnm.Print_Area" localSheetId="1">종합!$A$1:$L$147</definedName>
    <definedName name="_xlnm.Print_Area" localSheetId="3">차량별!$A$1:$T$19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9" i="12" l="1"/>
  <c r="I139" i="12"/>
  <c r="H139" i="12"/>
  <c r="G139" i="12"/>
  <c r="F139" i="12"/>
  <c r="E139" i="12"/>
  <c r="D139" i="12"/>
  <c r="J138" i="12"/>
  <c r="I138" i="12"/>
  <c r="H138" i="12"/>
  <c r="G138" i="12"/>
  <c r="F138" i="12"/>
  <c r="E138" i="12"/>
  <c r="D138" i="12"/>
  <c r="J137" i="12"/>
  <c r="I137" i="12"/>
  <c r="H137" i="12"/>
  <c r="G137" i="12"/>
  <c r="F137" i="12"/>
  <c r="E137" i="12"/>
  <c r="D137" i="12"/>
  <c r="J136" i="12"/>
  <c r="I136" i="12"/>
  <c r="H136" i="12"/>
  <c r="G136" i="12"/>
  <c r="F136" i="12"/>
  <c r="E136" i="12"/>
  <c r="D136" i="12"/>
  <c r="B138" i="12" l="1"/>
  <c r="B137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36" i="12"/>
  <c r="B139" i="12"/>
  <c r="J59" i="12" a="1"/>
  <c r="J59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F16" i="60" l="1"/>
  <c r="F14" i="60"/>
  <c r="F19" i="60"/>
  <c r="F11" i="60"/>
  <c r="F13" i="60"/>
  <c r="F12" i="60"/>
  <c r="F18" i="60"/>
  <c r="F10" i="60"/>
  <c r="F8" i="60"/>
  <c r="F17" i="60"/>
  <c r="F9" i="60"/>
  <c r="F15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5" i="12" s="1"/>
  <c r="F59" i="12" a="1"/>
  <c r="G59" i="12" a="1"/>
  <c r="I59" i="12" a="1"/>
  <c r="E59" i="12" a="1"/>
  <c r="N59" i="12" a="1"/>
  <c r="D59" i="12" a="1"/>
  <c r="H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<sst xmlns="http://schemas.openxmlformats.org/spreadsheetml/2006/main" count="989" uniqueCount="296">
  <si>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</si>
  <si>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</si>
  <si>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</si>
  <si>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</si>
  <si>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</si>
  <si>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</si>
  <si>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</si>
  <si>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</si>
  <si>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</si>
  <si>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</si>
  <si>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</si>
  <si>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</si>
  <si>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</si>
  <si>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</si>
  <si>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</si>
  <si>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</si>
  <si>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</si>
  <si>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</si>
  <si>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</si>
  <si>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</si>
  <si>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</si>
  <si>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</si>
  <si>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</si>
  <si>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</si>
  <si>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</si>
  <si>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</si>
  <si>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</si>
  <si>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</si>
  <si>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</si>
  <si>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</si>
  <si>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</si>
  <si>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</si>
  <si>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</si>
  <si>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</si>
  <si>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</si>
  <si>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</si>
  <si>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</si>
  <si>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</si>
  <si>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</si>
  <si>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</si>
  <si>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</si>
  <si>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</si>
  <si>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</si>
  <si>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</si>
  <si>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</si>
  <si>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</si>
  <si>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</si>
  <si>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</si>
  <si>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</si>
  <si>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</si>
  <si>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</si>
  <si>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</si>
  <si>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</si>
  <si>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</si>
  <si>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</si>
  <si>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</si>
  <si>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</si>
  <si>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</si>
  <si>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</si>
  <si>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</si>
  <si>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</si>
  <si>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</si>
  <si>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</si>
  <si>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</si>
  <si>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</si>
  <si>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</si>
  <si>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</si>
  <si>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</si>
  <si>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</si>
  <si>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</si>
  <si>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</si>
  <si>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</si>
  <si>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</si>
  <si>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</si>
  <si>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</si>
  <si>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</si>
  <si>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</si>
  <si>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</si>
  <si>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</si>
  <si>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</si>
  <si>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</si>
  <si>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</si>
  <si>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</si>
  <si>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</si>
  <si>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</si>
  <si>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</si>
  <si>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</si>
  <si>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</si>
  <si>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</si>
  <si>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</si>
  <si>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</si>
  <si>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</si>
  <si>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</si>
  <si>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</si>
  <si>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</si>
  <si>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</si>
  <si>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</si>
  <si>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</si>
  <si>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</si>
  <si>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</si>
  <si>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</si>
  <si>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</si>
  <si>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</si>
  <si>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</si>
  <si>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</si>
  <si>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</si>
  <si>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</si>
  <si>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</si>
  <si>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</si>
  <si>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</si>
  <si>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</si>
  <si>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</si>
  <si>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</si>
  <si>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</si>
  <si>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</si>
  <si>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</si>
  <si>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</si>
  <si>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성산여객</t>
  </si>
  <si>
    <t>521</t>
  </si>
  <si>
    <t>551</t>
  </si>
  <si>
    <t>586</t>
  </si>
  <si>
    <t>588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</si>
  <si>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</si>
  <si>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</si>
  <si>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</si>
  <si>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</si>
  <si>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</si>
  <si>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</si>
  <si>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</si>
  <si>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</si>
  <si>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</si>
  <si>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</si>
  <si>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</si>
  <si>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</si>
  <si>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</si>
  <si>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</si>
  <si>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</si>
  <si>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</si>
  <si>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</si>
  <si>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</si>
  <si>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</si>
  <si>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</si>
  <si>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</si>
  <si>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</si>
  <si>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</si>
  <si>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</si>
  <si>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</si>
  <si>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</si>
  <si>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</si>
  <si>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</si>
  <si>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</si>
  <si>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</si>
  <si>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</si>
  <si>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</si>
  <si>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</si>
  <si>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</si>
  <si>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</si>
  <si>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</si>
  <si>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</si>
  <si>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</si>
  <si>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</si>
  <si>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</si>
  <si>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</si>
  <si>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</si>
  <si>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</si>
  <si>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</si>
  <si>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</si>
  <si>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</si>
  <si>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</si>
  <si>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</si>
  <si>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성산여객</t>
    <phoneticPr fontId="2" type="noConversion"/>
  </si>
  <si>
    <t>WC</t>
  </si>
  <si>
    <t>71바7055</t>
  </si>
  <si>
    <t>71바7509</t>
  </si>
  <si>
    <t>김인성</t>
  </si>
  <si>
    <t>71바7089</t>
  </si>
  <si>
    <t>박기환</t>
  </si>
  <si>
    <t>71바7051</t>
  </si>
  <si>
    <t>71바7091</t>
  </si>
  <si>
    <t>박용묵</t>
  </si>
  <si>
    <t>71바7507</t>
  </si>
  <si>
    <t>신경섭</t>
  </si>
  <si>
    <t>71바7081</t>
  </si>
  <si>
    <t>유충상</t>
  </si>
  <si>
    <t>이성재</t>
  </si>
  <si>
    <t>71바7059</t>
  </si>
  <si>
    <t>71바7085</t>
  </si>
  <si>
    <t>하상신</t>
  </si>
  <si>
    <t>521521</t>
  </si>
  <si>
    <t>71바7505</t>
  </si>
  <si>
    <t>551551</t>
  </si>
  <si>
    <t>성산여객551F1</t>
  </si>
  <si>
    <t>586586</t>
  </si>
  <si>
    <t>▽</t>
  </si>
  <si>
    <t>▲</t>
  </si>
  <si>
    <t>=</t>
  </si>
  <si>
    <t>0%(0명)</t>
  </si>
  <si>
    <t>개선율(유카전)</t>
  </si>
  <si>
    <t>인천전체</t>
  </si>
  <si>
    <t>순위</t>
  </si>
  <si>
    <t>성산여객586F1</t>
  </si>
  <si>
    <t>성산여객586F2</t>
  </si>
  <si>
    <t>588588</t>
  </si>
  <si>
    <t>성산여객588D1</t>
  </si>
  <si>
    <t>성산여객588F1</t>
  </si>
  <si>
    <t>1111</t>
  </si>
  <si>
    <t>성산여객521B1</t>
  </si>
  <si>
    <t>성산여객588C1</t>
  </si>
  <si>
    <t>F</t>
    <phoneticPr fontId="2" type="noConversion"/>
  </si>
  <si>
    <t>성산여객521S1</t>
  </si>
  <si>
    <t>성산여객521C1</t>
  </si>
  <si>
    <t>김광일</t>
  </si>
  <si>
    <t>71바7501</t>
  </si>
  <si>
    <t>성산여객588B1</t>
  </si>
  <si>
    <t>김영진</t>
  </si>
  <si>
    <t>나형균</t>
  </si>
  <si>
    <t>정윤식</t>
  </si>
  <si>
    <t>이상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</si>
  <si>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</si>
  <si>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</si>
  <si>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</si>
  <si>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</si>
  <si>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</si>
  <si>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</si>
  <si>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</si>
  <si>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-</t>
  </si>
  <si>
    <t>588588D</t>
  </si>
  <si>
    <t>521521S</t>
  </si>
  <si>
    <t>521521B</t>
  </si>
  <si>
    <t>성산여객521B2</t>
  </si>
  <si>
    <t>521521C</t>
  </si>
  <si>
    <t>521521D</t>
  </si>
  <si>
    <t>588588F</t>
  </si>
  <si>
    <t>586586F</t>
  </si>
  <si>
    <t>588588B</t>
  </si>
  <si>
    <t>성산여객521D2</t>
  </si>
  <si>
    <t>성산여객521D1</t>
  </si>
  <si>
    <t>대비</t>
  </si>
  <si>
    <t>71바7054</t>
  </si>
  <si>
    <t>성산여객551D1</t>
  </si>
  <si>
    <t>71바7057</t>
  </si>
  <si>
    <t>성산여객551이상1</t>
  </si>
  <si>
    <t>71바7071</t>
  </si>
  <si>
    <t>성산여객586F3</t>
  </si>
  <si>
    <t>72바1327</t>
  </si>
  <si>
    <t>김지환</t>
  </si>
  <si>
    <t>서석진</t>
  </si>
  <si>
    <t>551551D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</si>
  <si>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</si>
  <si>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</si>
  <si>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</si>
  <si>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</si>
  <si>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</si>
  <si>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</si>
  <si>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</si>
  <si>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</si>
  <si>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</si>
  <si>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</si>
  <si>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</si>
  <si>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</si>
  <si>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</si>
  <si>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</si>
  <si>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</si>
  <si>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</si>
  <si>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</si>
  <si>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</si>
  <si>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</si>
  <si>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30위/(32개사)</t>
  </si>
  <si>
    <t>7%(1명)</t>
  </si>
  <si>
    <t>21%(3명)</t>
  </si>
  <si>
    <t>29%(4명)</t>
  </si>
  <si>
    <t>29%(3명)</t>
  </si>
  <si>
    <t>20%(1명)</t>
  </si>
  <si>
    <t>50%(2명)</t>
  </si>
  <si>
    <t>33%(1명)</t>
  </si>
  <si>
    <t>100%(3명)</t>
  </si>
  <si>
    <t>성산여객588A1</t>
  </si>
  <si>
    <t>51878224210.256</t>
  </si>
  <si>
    <t>588588A</t>
  </si>
  <si>
    <t>5189878870.206</t>
  </si>
  <si>
    <t>5186250857.84</t>
  </si>
  <si>
    <t>51853821431.012</t>
  </si>
  <si>
    <t>51863131538.173</t>
  </si>
  <si>
    <t>51836644677.274</t>
  </si>
  <si>
    <t>51810375775.27</t>
  </si>
  <si>
    <t>51820851007.26</t>
  </si>
  <si>
    <t>51840513943.469</t>
  </si>
  <si>
    <t>518384584.729</t>
  </si>
  <si>
    <t>51888694258.148</t>
  </si>
  <si>
    <t>51880181235.902</t>
  </si>
  <si>
    <t>51862821317.054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</si>
  <si>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</si>
  <si>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</si>
  <si>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</si>
  <si>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</si>
  <si>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공회전관리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</si>
</sst>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5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177" fontId="77" fillId="0" borderId="43" xfId="4" applyNumberFormat="1" applyFont="1" applyFill="1" applyBorder="1" applyAlignment="1">
      <alignment horizontal="center" vertical="center" wrapText="1"/>
    </xf>
    <xf numFmtId="177" fontId="78" fillId="18" borderId="43" xfId="4" applyNumberFormat="1" applyFont="1" applyFill="1" applyBorder="1" applyAlignment="1">
      <alignment horizontal="center" vertical="center" wrapText="1"/>
    </xf>
    <xf numFmtId="9" fontId="78" fillId="0" borderId="44" xfId="563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7" borderId="45" xfId="562" applyNumberFormat="1" applyFont="1" applyFill="1" applyBorder="1" applyAlignment="1">
      <alignment horizontal="center" vertical="center"/>
    </xf>
    <xf numFmtId="178" fontId="77" fillId="0" borderId="47" xfId="563" applyNumberFormat="1" applyFont="1" applyFill="1" applyBorder="1" applyAlignment="1">
      <alignment horizontal="right" vertical="center" wrapText="1"/>
    </xf>
    <xf numFmtId="10" fontId="78" fillId="18" borderId="47" xfId="563" applyNumberFormat="1" applyFont="1" applyFill="1" applyBorder="1" applyAlignment="1">
      <alignment horizontal="center" vertical="center" wrapText="1"/>
    </xf>
    <xf numFmtId="178" fontId="78" fillId="0" borderId="46" xfId="563" applyNumberFormat="1" applyFont="1" applyFill="1" applyBorder="1" applyAlignment="1">
      <alignment horizontal="right" vertical="center"/>
    </xf>
    <xf numFmtId="0" fontId="76" fillId="17" borderId="48" xfId="562" applyNumberFormat="1" applyFont="1" applyFill="1" applyBorder="1" applyAlignment="1">
      <alignment horizontal="center" vertical="center"/>
    </xf>
    <xf numFmtId="10" fontId="77" fillId="0" borderId="49" xfId="563" applyNumberFormat="1" applyFont="1" applyFill="1" applyBorder="1" applyAlignment="1">
      <alignment horizontal="center" vertical="center" wrapText="1"/>
    </xf>
    <xf numFmtId="187" fontId="81" fillId="18" borderId="49" xfId="563" applyNumberFormat="1" applyFont="1" applyFill="1" applyBorder="1" applyAlignment="1">
      <alignment horizontal="centerContinuous" vertical="center"/>
    </xf>
    <xf numFmtId="187" fontId="81" fillId="18" borderId="50" xfId="563" applyNumberFormat="1" applyFont="1" applyFill="1" applyBorder="1" applyAlignment="1">
      <alignment horizontal="centerContinuous"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0" fontId="53" fillId="0" borderId="0" xfId="569" applyFont="1" applyAlignment="1">
      <alignment horizontal="right"/>
    </xf>
    <xf numFmtId="0" fontId="82" fillId="0" borderId="0" xfId="0" applyFont="1">
      <alignment vertical="center"/>
    </xf>
    <xf numFmtId="9" fontId="82" fillId="0" borderId="0" xfId="2" applyFont="1" applyFill="1" applyBorder="1">
      <alignment vertical="center"/>
    </xf>
    <xf numFmtId="184" fontId="30" fillId="0" borderId="0" xfId="1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84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78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192" fontId="83" fillId="16" borderId="0" xfId="569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193" fontId="80" fillId="17" borderId="42" xfId="562" applyNumberFormat="1" applyFont="1" applyFill="1" applyBorder="1" applyAlignment="1">
      <alignment horizontal="center" vertical="center"/>
    </xf>
    <xf numFmtId="194" fontId="80" fillId="17" borderId="45" xfId="562" applyNumberFormat="1" applyFont="1" applyFill="1" applyBorder="1" applyAlignment="1">
      <alignment horizontal="center" vertical="center"/>
    </xf>
    <xf numFmtId="185" fontId="93" fillId="16" borderId="0" xfId="562" applyNumberFormat="1" applyFont="1" applyFill="1">
      <alignment vertical="center"/>
    </xf>
    <xf numFmtId="195" fontId="93" fillId="16" borderId="0" xfId="562" applyNumberFormat="1" applyFont="1" applyFill="1" applyAlignment="1">
      <alignment horizontal="left" vertical="center"/>
    </xf>
    <xf numFmtId="10" fontId="93" fillId="16" borderId="0" xfId="563" applyNumberFormat="1" applyFont="1" applyFill="1" applyBorder="1">
      <alignment vertical="center"/>
    </xf>
    <xf numFmtId="179" fontId="93" fillId="16" borderId="0" xfId="4" applyNumberFormat="1" applyFont="1" applyFill="1" applyBorder="1">
      <alignment vertical="center"/>
    </xf>
    <xf numFmtId="181" fontId="93" fillId="16" borderId="0" xfId="4" applyNumberFormat="1" applyFont="1" applyFill="1" applyBorder="1">
      <alignment vertical="center"/>
    </xf>
    <xf numFmtId="177" fontId="94" fillId="16" borderId="0" xfId="4" applyNumberFormat="1" applyFont="1" applyFill="1" applyBorder="1">
      <alignment vertical="center"/>
    </xf>
    <xf numFmtId="185" fontId="93" fillId="0" borderId="0" xfId="562" applyNumberFormat="1" applyFont="1">
      <alignment vertical="center"/>
    </xf>
    <xf numFmtId="195" fontId="93" fillId="0" borderId="0" xfId="562" applyNumberFormat="1" applyFont="1" applyAlignment="1">
      <alignment horizontal="left" vertical="center"/>
    </xf>
    <xf numFmtId="10" fontId="93" fillId="0" borderId="0" xfId="563" applyNumberFormat="1" applyFont="1" applyFill="1" applyBorder="1">
      <alignment vertical="center"/>
    </xf>
    <xf numFmtId="179" fontId="93" fillId="0" borderId="0" xfId="4" applyNumberFormat="1" applyFont="1" applyFill="1" applyBorder="1">
      <alignment vertical="center"/>
    </xf>
    <xf numFmtId="181" fontId="93" fillId="0" borderId="0" xfId="4" applyNumberFormat="1" applyFont="1" applyFill="1" applyBorder="1">
      <alignment vertical="center"/>
    </xf>
    <xf numFmtId="177" fontId="94" fillId="0" borderId="0" xfId="4" applyNumberFormat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5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03F-4BF9-A6E9-309B2C97643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03F-4BF9-A6E9-309B2C97643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4C-4163-A69F-6B693F47C2A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F6-4E50-96EA-55FC328ABE9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423-4B1D-8B80-00953600DC0D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D89-46A9-A2B4-0F8748A5E0DC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D89-46A9-A2B4-0F8748A5E0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2.143567873880996</c:v>
                </c:pt>
                <c:pt idx="5">
                  <c:v>2.043779658285839</c:v>
                </c:pt>
                <c:pt idx="6">
                  <c:v>1.9918605022563465</c:v>
                </c:pt>
                <c:pt idx="7">
                  <c:v>1.9362795623075653</c:v>
                </c:pt>
                <c:pt idx="8">
                  <c:v>1.9873480384221727</c:v>
                </c:pt>
                <c:pt idx="9">
                  <c:v>2.1979288961915038</c:v>
                </c:pt>
                <c:pt idx="10">
                  <c:v>2.2615336294345068</c:v>
                </c:pt>
                <c:pt idx="11">
                  <c:v>2.1661243806093355</c:v>
                </c:pt>
                <c:pt idx="12">
                  <c:v>2.1502546295999649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7.1428571428571425E-2</c:v>
                </c:pt>
                <c:pt idx="1">
                  <c:v>7.1428571428571425E-2</c:v>
                </c:pt>
                <c:pt idx="2">
                  <c:v>0.21428571428571427</c:v>
                </c:pt>
                <c:pt idx="3">
                  <c:v>7.1428571428571425E-2</c:v>
                </c:pt>
                <c:pt idx="4">
                  <c:v>0.2857142857142857</c:v>
                </c:pt>
                <c:pt idx="5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0.33333333333333331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0.5</c:v>
                </c:pt>
                <c:pt idx="1">
                  <c:v>0.2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0.5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24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107576</xdr:colOff>
      <xdr:row>8</xdr:row>
      <xdr:rowOff>526676</xdr:rowOff>
    </xdr:from>
    <xdr:to>
      <xdr:col>6</xdr:col>
      <xdr:colOff>705971</xdr:colOff>
      <xdr:row>9</xdr:row>
      <xdr:rowOff>118783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4634752" y="2711823"/>
          <a:ext cx="598395" cy="4661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27A31F9-98F5-4D61-A2DC-3C6FB74B6E3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537884</xdr:colOff>
      <xdr:row>12</xdr:row>
      <xdr:rowOff>22412</xdr:rowOff>
    </xdr:from>
    <xdr:to>
      <xdr:col>6</xdr:col>
      <xdr:colOff>705971</xdr:colOff>
      <xdr:row>12</xdr:row>
      <xdr:rowOff>145676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5065060" y="3955677"/>
          <a:ext cx="168087" cy="1232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338417</xdr:colOff>
      <xdr:row>10</xdr:row>
      <xdr:rowOff>271185</xdr:rowOff>
    </xdr:from>
    <xdr:to>
      <xdr:col>7</xdr:col>
      <xdr:colOff>181538</xdr:colOff>
      <xdr:row>12</xdr:row>
      <xdr:rowOff>170332</xdr:rowOff>
    </xdr:to>
    <xdr:sp macro="" textlink="$K$23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4865593" y="3621744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190501</xdr:colOff>
      <xdr:row>9</xdr:row>
      <xdr:rowOff>11205</xdr:rowOff>
    </xdr:from>
    <xdr:to>
      <xdr:col>6</xdr:col>
      <xdr:colOff>414619</xdr:colOff>
      <xdr:row>11</xdr:row>
      <xdr:rowOff>257735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>
          <a:off x="4717677" y="3070411"/>
          <a:ext cx="224118" cy="829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58" t="s">
        <v>253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2" t="s">
        <v>38</v>
      </c>
      <c r="D4" s="312"/>
      <c r="E4" s="61" t="s">
        <v>111</v>
      </c>
      <c r="F4" s="61" t="s">
        <v>64</v>
      </c>
      <c r="G4" s="257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252</v>
      </c>
      <c r="C5" s="313" t="s">
        <v>170</v>
      </c>
      <c r="D5" s="313"/>
      <c r="E5" s="62">
        <v>5</v>
      </c>
      <c r="F5" s="63">
        <v>39</v>
      </c>
      <c r="G5" s="92" t="s">
        <v>166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62"/>
    </row>
    <row r="7" spans="1:28" ht="16.5" customHeight="1">
      <c r="B7" s="51" t="s">
        <v>126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성산여객</v>
      </c>
      <c r="K10" s="192" t="s">
        <v>93</v>
      </c>
      <c r="X10" s="262"/>
      <c r="Z10" s="39"/>
      <c r="AA10" s="259"/>
      <c r="AB10" s="259"/>
    </row>
    <row r="11" spans="1:28" ht="23.25" customHeight="1" thickTop="1">
      <c r="G11" s="6"/>
      <c r="H11" s="315" t="s">
        <v>264</v>
      </c>
      <c r="I11" s="232">
        <v>2.0099999999999998</v>
      </c>
      <c r="J11" s="233">
        <v>2.0554093654867969</v>
      </c>
      <c r="K11" s="234"/>
      <c r="M11" s="2"/>
      <c r="Y11" s="329"/>
      <c r="Z11" s="330"/>
      <c r="AA11" s="260"/>
      <c r="AB11" s="259"/>
    </row>
    <row r="12" spans="1:28" ht="23.25" customHeight="1">
      <c r="G12" s="6"/>
      <c r="H12" s="316" t="s">
        <v>265</v>
      </c>
      <c r="I12" s="232">
        <v>2.3662575846193561</v>
      </c>
      <c r="J12" s="233">
        <v>2.3125550026349182</v>
      </c>
      <c r="K12" s="235">
        <v>0.12510677506192036</v>
      </c>
      <c r="M12" s="263"/>
      <c r="Y12" s="329"/>
      <c r="Z12" s="330"/>
      <c r="AA12" s="260"/>
      <c r="AB12" s="259"/>
    </row>
    <row r="13" spans="1:28" ht="23.25" customHeight="1">
      <c r="G13" s="6"/>
      <c r="H13" s="316" t="s">
        <v>254</v>
      </c>
      <c r="I13" s="232">
        <v>2.37</v>
      </c>
      <c r="J13" s="233">
        <v>2.295595400787926</v>
      </c>
      <c r="K13" s="236">
        <v>-7.3337074481119036E-3</v>
      </c>
      <c r="M13" s="263"/>
      <c r="Y13" s="329"/>
      <c r="Z13" s="330"/>
      <c r="AA13" s="260"/>
      <c r="AB13" s="259"/>
    </row>
    <row r="14" spans="1:28" ht="23.25" customHeight="1">
      <c r="G14" s="6"/>
      <c r="H14" s="316" t="s">
        <v>255</v>
      </c>
      <c r="I14" s="232">
        <v>2.33</v>
      </c>
      <c r="J14" s="233">
        <v>2.2285866999510513</v>
      </c>
      <c r="K14" s="236">
        <v>-2.9190118090441808E-2</v>
      </c>
      <c r="M14" s="263"/>
      <c r="Y14" s="329"/>
      <c r="Z14" s="330"/>
      <c r="AA14" s="260"/>
      <c r="AB14" s="259"/>
    </row>
    <row r="15" spans="1:28" ht="23.25" customHeight="1">
      <c r="G15" s="6"/>
      <c r="H15" s="316" t="s">
        <v>256</v>
      </c>
      <c r="I15" s="232">
        <v>2.2850259626150282</v>
      </c>
      <c r="J15" s="233">
        <v>2.143567873880996</v>
      </c>
      <c r="K15" s="236">
        <v>-3.8149211817481765E-2</v>
      </c>
      <c r="M15" s="263"/>
      <c r="Y15" s="329"/>
      <c r="Z15" s="330"/>
      <c r="AA15" s="260"/>
      <c r="AB15" s="259"/>
    </row>
    <row r="16" spans="1:28" ht="23.25" customHeight="1">
      <c r="G16" s="6"/>
      <c r="H16" s="316" t="s">
        <v>257</v>
      </c>
      <c r="I16" s="232">
        <v>2.0664933427553414</v>
      </c>
      <c r="J16" s="233">
        <v>2.043779658285839</v>
      </c>
      <c r="K16" s="236">
        <v>-4.65523937035347E-2</v>
      </c>
      <c r="M16" s="263"/>
      <c r="Y16" s="329"/>
      <c r="Z16" s="330"/>
      <c r="AA16" s="260"/>
      <c r="AB16" s="259"/>
    </row>
    <row r="17" spans="2:28" ht="23.25" customHeight="1">
      <c r="G17" s="6"/>
      <c r="H17" s="316" t="s">
        <v>258</v>
      </c>
      <c r="I17" s="232">
        <v>2.13</v>
      </c>
      <c r="J17" s="233">
        <v>1.9918605022563465</v>
      </c>
      <c r="K17" s="236">
        <v>-2.5403499745681124E-2</v>
      </c>
      <c r="M17" s="263"/>
      <c r="Y17" s="329"/>
      <c r="Z17" s="330"/>
      <c r="AA17" s="260"/>
      <c r="AB17" s="259"/>
    </row>
    <row r="18" spans="2:28" ht="23.25" customHeight="1">
      <c r="G18" s="6"/>
      <c r="H18" s="316" t="s">
        <v>259</v>
      </c>
      <c r="I18" s="232">
        <v>2.08</v>
      </c>
      <c r="J18" s="233">
        <v>1.9362795623075653</v>
      </c>
      <c r="K18" s="236">
        <v>-2.7904032378683219E-2</v>
      </c>
      <c r="M18" s="263"/>
      <c r="Y18" s="329"/>
      <c r="Z18" s="330"/>
      <c r="AA18" s="260"/>
      <c r="AB18" s="259"/>
    </row>
    <row r="19" spans="2:28" ht="23.25" customHeight="1">
      <c r="G19" s="6"/>
      <c r="H19" s="316" t="s">
        <v>260</v>
      </c>
      <c r="I19" s="232">
        <v>2.13</v>
      </c>
      <c r="J19" s="233">
        <v>1.9873480384221727</v>
      </c>
      <c r="K19" s="236">
        <v>2.6374536564206963E-2</v>
      </c>
      <c r="M19" s="263"/>
      <c r="Y19" s="329"/>
      <c r="Z19" s="330"/>
      <c r="AA19" s="260"/>
      <c r="AB19" s="259"/>
    </row>
    <row r="20" spans="2:28" ht="23.25" customHeight="1">
      <c r="G20" s="6"/>
      <c r="H20" s="316" t="s">
        <v>261</v>
      </c>
      <c r="I20" s="232">
        <v>2.25</v>
      </c>
      <c r="J20" s="233">
        <v>2.1979288961915038</v>
      </c>
      <c r="K20" s="236">
        <v>0.10596073445520848</v>
      </c>
      <c r="M20" s="263"/>
      <c r="Y20" s="329"/>
      <c r="Z20" s="330"/>
      <c r="AA20" s="260"/>
      <c r="AB20" s="259"/>
    </row>
    <row r="21" spans="2:28" ht="23.25" customHeight="1">
      <c r="G21" s="6"/>
      <c r="H21" s="316" t="s">
        <v>262</v>
      </c>
      <c r="I21" s="232">
        <v>2.17</v>
      </c>
      <c r="J21" s="233">
        <v>2.2615336294345068</v>
      </c>
      <c r="K21" s="236">
        <v>2.8938485386499568E-2</v>
      </c>
      <c r="M21" s="263"/>
      <c r="Y21" s="329"/>
      <c r="Z21" s="330"/>
      <c r="AA21" s="260"/>
      <c r="AB21" s="259"/>
    </row>
    <row r="22" spans="2:28" ht="23.25" customHeight="1">
      <c r="G22" s="6"/>
      <c r="H22" s="316" t="s">
        <v>263</v>
      </c>
      <c r="I22" s="232">
        <v>2.25</v>
      </c>
      <c r="J22" s="233">
        <v>2.1661243806093355</v>
      </c>
      <c r="K22" s="236">
        <v>-4.2187853226409056E-2</v>
      </c>
      <c r="M22" s="263"/>
      <c r="Y22" s="329"/>
      <c r="Z22" s="330"/>
      <c r="AA22" s="260"/>
      <c r="AB22" s="259"/>
    </row>
    <row r="23" spans="2:28" ht="23.25" customHeight="1">
      <c r="G23" s="6"/>
      <c r="H23" s="316" t="s">
        <v>266</v>
      </c>
      <c r="I23" s="232">
        <v>2.27</v>
      </c>
      <c r="J23" s="233">
        <v>2.1502546295999649</v>
      </c>
      <c r="K23" s="236">
        <v>-7.3263341437975749E-3</v>
      </c>
      <c r="M23" s="263"/>
      <c r="Y23" s="329"/>
      <c r="Z23" s="330"/>
      <c r="AA23" s="260"/>
      <c r="AB23" s="259"/>
    </row>
    <row r="24" spans="2:28" ht="23.25" customHeight="1">
      <c r="G24" s="6"/>
      <c r="H24" s="237" t="s">
        <v>197</v>
      </c>
      <c r="I24" s="238">
        <v>0.12935323383084585</v>
      </c>
      <c r="J24" s="239">
        <v>4.6144221051899859E-2</v>
      </c>
      <c r="K24" s="240">
        <v>-8.320901277894599E-2</v>
      </c>
      <c r="M24" s="263"/>
      <c r="Y24" s="329"/>
      <c r="Z24" s="330"/>
      <c r="AA24" s="260"/>
      <c r="AB24" s="259"/>
    </row>
    <row r="25" spans="2:28" ht="23.25" customHeight="1">
      <c r="H25" s="241" t="s">
        <v>199</v>
      </c>
      <c r="I25" s="242"/>
      <c r="J25" s="243" t="s">
        <v>267</v>
      </c>
      <c r="K25" s="244"/>
      <c r="M25" s="263"/>
      <c r="X25" s="2"/>
      <c r="Y25" s="2"/>
      <c r="AB25" s="259"/>
    </row>
    <row r="26" spans="2:28" ht="9" customHeight="1">
      <c r="M26" s="263"/>
      <c r="X26" s="2"/>
      <c r="Y26" s="2"/>
      <c r="AB26" s="260"/>
    </row>
    <row r="27" spans="2:28" ht="16.5" customHeight="1">
      <c r="B27" s="51" t="s">
        <v>127</v>
      </c>
      <c r="C27" s="51"/>
      <c r="D27" s="50"/>
      <c r="E27" s="50"/>
      <c r="F27" s="50"/>
      <c r="G27" s="50"/>
      <c r="H27" s="50"/>
      <c r="I27" s="50"/>
      <c r="J27" s="50"/>
      <c r="K27" s="50"/>
      <c r="M27" s="263"/>
      <c r="X27" s="2"/>
      <c r="Y27" s="2"/>
      <c r="AB27" s="260"/>
    </row>
    <row r="28" spans="2:28" ht="27.75" customHeight="1">
      <c r="B28" s="55" t="s">
        <v>62</v>
      </c>
      <c r="C28" s="55" t="s">
        <v>100</v>
      </c>
      <c r="D28" s="55" t="s">
        <v>102</v>
      </c>
      <c r="E28" s="55" t="s">
        <v>103</v>
      </c>
      <c r="F28" s="55" t="s">
        <v>104</v>
      </c>
      <c r="G28" s="55" t="s">
        <v>105</v>
      </c>
      <c r="H28" s="55" t="s">
        <v>6</v>
      </c>
      <c r="I28" s="55" t="s">
        <v>7</v>
      </c>
      <c r="J28" s="55" t="s">
        <v>106</v>
      </c>
      <c r="K28" s="55" t="s">
        <v>72</v>
      </c>
      <c r="M28" s="263"/>
      <c r="X28" s="2"/>
      <c r="Y28" s="2"/>
      <c r="AB28" s="260"/>
    </row>
    <row r="29" spans="2:28" ht="23.25" customHeight="1">
      <c r="B29" s="74" t="s">
        <v>198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63"/>
      <c r="N29" s="264" t="s">
        <v>117</v>
      </c>
      <c r="Y29" s="2"/>
    </row>
    <row r="30" spans="2:28" ht="22.5" customHeight="1">
      <c r="B30" s="221" t="s">
        <v>117</v>
      </c>
      <c r="C30" s="67">
        <v>1</v>
      </c>
      <c r="D30" s="68">
        <v>3.3947746473916698E-2</v>
      </c>
      <c r="E30" s="68">
        <v>0.44788476078866102</v>
      </c>
      <c r="F30" s="68">
        <v>0.2019003207792531</v>
      </c>
      <c r="G30" s="69">
        <v>9.4362499999999994</v>
      </c>
      <c r="H30" s="70">
        <v>1.2112846089748914</v>
      </c>
      <c r="I30" s="70">
        <v>20.60943570766722</v>
      </c>
      <c r="J30" s="71">
        <v>2.1812353677095082</v>
      </c>
      <c r="K30" s="72" t="s">
        <v>67</v>
      </c>
      <c r="M30" s="263"/>
      <c r="N30" s="39" t="s">
        <v>67</v>
      </c>
      <c r="O30" s="39">
        <v>13</v>
      </c>
      <c r="Y30" s="2"/>
    </row>
    <row r="31" spans="2:28" ht="22.5" customHeight="1">
      <c r="B31" s="52" t="s">
        <v>237</v>
      </c>
      <c r="C31" s="52"/>
      <c r="D31" s="65">
        <v>0.25077810985292137</v>
      </c>
      <c r="E31" s="65">
        <v>0.21308722611496633</v>
      </c>
      <c r="F31" s="65">
        <v>4.022016365564296E-2</v>
      </c>
      <c r="G31" s="65">
        <v>-0.25816688759748907</v>
      </c>
      <c r="H31" s="65">
        <v>0.94304389097659302</v>
      </c>
      <c r="I31" s="65">
        <v>0.12162478506544505</v>
      </c>
      <c r="J31" s="65">
        <v>-4.0278375325589089E-2</v>
      </c>
      <c r="K31" s="66" t="s">
        <v>267</v>
      </c>
      <c r="M31" s="2" t="s">
        <v>163</v>
      </c>
      <c r="N31" s="265">
        <v>7.1428571428571425E-2</v>
      </c>
      <c r="O31" s="39">
        <v>1</v>
      </c>
      <c r="X31" s="2"/>
      <c r="Y31" s="2"/>
    </row>
    <row r="32" spans="2:28" ht="22.5" customHeight="1">
      <c r="M32" s="2" t="s">
        <v>164</v>
      </c>
      <c r="N32" s="265">
        <v>7.1428571428571425E-2</v>
      </c>
      <c r="O32" s="39">
        <v>1</v>
      </c>
      <c r="X32" s="2"/>
      <c r="Y32" s="2"/>
    </row>
    <row r="33" spans="2:28" ht="17.25" customHeight="1">
      <c r="B33" s="51" t="s">
        <v>128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116</v>
      </c>
      <c r="N33" s="265">
        <v>0.21428571428571427</v>
      </c>
      <c r="O33" s="39">
        <v>3</v>
      </c>
      <c r="X33" s="2"/>
      <c r="Y33" s="2"/>
    </row>
    <row r="34" spans="2:28" ht="22.5" customHeight="1">
      <c r="B34" s="59"/>
      <c r="C34" s="59"/>
      <c r="M34" s="2" t="s">
        <v>165</v>
      </c>
      <c r="N34" s="265">
        <v>7.1428571428571425E-2</v>
      </c>
      <c r="O34" s="39">
        <v>1</v>
      </c>
      <c r="X34" s="2"/>
      <c r="Y34" s="2"/>
    </row>
    <row r="35" spans="2:28" ht="22.5" customHeight="1" thickBot="1">
      <c r="H35" s="193" t="s">
        <v>91</v>
      </c>
      <c r="I35" s="194" t="s">
        <v>92</v>
      </c>
      <c r="J35" s="195" t="str">
        <f>J10</f>
        <v>성산여객</v>
      </c>
      <c r="K35" s="196" t="s">
        <v>115</v>
      </c>
      <c r="M35" s="2" t="s">
        <v>166</v>
      </c>
      <c r="N35" s="265">
        <v>0.2857142857142857</v>
      </c>
      <c r="O35" s="39">
        <v>4</v>
      </c>
      <c r="X35" s="2"/>
      <c r="Y35" s="2"/>
    </row>
    <row r="36" spans="2:28" ht="22.5" customHeight="1" thickTop="1">
      <c r="H36" s="201" t="s">
        <v>109</v>
      </c>
      <c r="I36" s="202" t="s">
        <v>69</v>
      </c>
      <c r="J36" s="203" t="s">
        <v>67</v>
      </c>
      <c r="K36" s="204"/>
      <c r="M36" s="2" t="s">
        <v>76</v>
      </c>
      <c r="N36" s="265">
        <v>0.2857142857142857</v>
      </c>
      <c r="O36" s="39">
        <v>3</v>
      </c>
      <c r="X36" s="2"/>
      <c r="Z36" s="39"/>
      <c r="AA36" s="259"/>
      <c r="AB36" s="259"/>
    </row>
    <row r="37" spans="2:28" ht="21" customHeight="1">
      <c r="H37" s="197" t="s">
        <v>94</v>
      </c>
      <c r="I37" s="198">
        <v>0.11199754525928199</v>
      </c>
      <c r="J37" s="199" t="s">
        <v>268</v>
      </c>
      <c r="K37" s="200">
        <v>-4.0568973830710564E-2</v>
      </c>
      <c r="M37" s="2"/>
      <c r="X37" s="2"/>
      <c r="Z37" s="39"/>
      <c r="AA37" s="259"/>
      <c r="AB37" s="259"/>
    </row>
    <row r="38" spans="2:28" ht="21" customHeight="1">
      <c r="H38" s="181" t="s">
        <v>95</v>
      </c>
      <c r="I38" s="173">
        <v>0.11383860079779073</v>
      </c>
      <c r="J38" s="182" t="s">
        <v>268</v>
      </c>
      <c r="K38" s="183">
        <v>-4.241002936921931E-2</v>
      </c>
      <c r="L38" s="4"/>
      <c r="M38" s="2"/>
      <c r="X38" s="2"/>
      <c r="Z38" s="39"/>
      <c r="AA38" s="259"/>
      <c r="AB38" s="259"/>
    </row>
    <row r="39" spans="2:28" ht="21" customHeight="1">
      <c r="H39" s="180" t="s">
        <v>96</v>
      </c>
      <c r="I39" s="173">
        <v>0.18103712795335994</v>
      </c>
      <c r="J39" s="182" t="s">
        <v>269</v>
      </c>
      <c r="K39" s="183">
        <v>3.3248586332354335E-2</v>
      </c>
      <c r="L39" s="4"/>
      <c r="M39" s="2"/>
      <c r="X39" s="2"/>
      <c r="Z39" s="39"/>
      <c r="AA39" s="259"/>
      <c r="AB39" s="259"/>
    </row>
    <row r="40" spans="2:28" ht="21" customHeight="1">
      <c r="H40" s="180" t="s">
        <v>99</v>
      </c>
      <c r="I40" s="173">
        <v>0.23289352562135623</v>
      </c>
      <c r="J40" s="182" t="s">
        <v>268</v>
      </c>
      <c r="K40" s="183">
        <v>-0.16146495419278481</v>
      </c>
      <c r="L40" s="4"/>
      <c r="M40" s="2"/>
      <c r="X40" s="2"/>
      <c r="Z40" s="39"/>
      <c r="AA40" s="259"/>
      <c r="AB40" s="259"/>
    </row>
    <row r="41" spans="2:28" ht="21" customHeight="1">
      <c r="H41" s="184" t="s">
        <v>97</v>
      </c>
      <c r="I41" s="173">
        <v>0.20589137772322799</v>
      </c>
      <c r="J41" s="182" t="s">
        <v>270</v>
      </c>
      <c r="K41" s="183">
        <v>7.9822907991057707E-2</v>
      </c>
      <c r="L41" s="4"/>
      <c r="M41" s="2"/>
      <c r="X41" s="2"/>
      <c r="Z41" s="39"/>
      <c r="AA41" s="259"/>
      <c r="AB41" s="259"/>
    </row>
    <row r="42" spans="2:28" ht="21" customHeight="1">
      <c r="H42" s="185" t="s">
        <v>98</v>
      </c>
      <c r="I42" s="186">
        <v>0.15434182264498311</v>
      </c>
      <c r="J42" s="187" t="s">
        <v>271</v>
      </c>
      <c r="K42" s="188">
        <v>0.13137246306930259</v>
      </c>
      <c r="L42" s="4"/>
      <c r="M42" s="2"/>
      <c r="X42" s="2"/>
      <c r="Z42" s="39"/>
      <c r="AA42" s="259"/>
      <c r="AB42" s="259"/>
    </row>
    <row r="43" spans="2:28" ht="22.5" customHeight="1">
      <c r="L43" s="4"/>
      <c r="M43" s="2"/>
      <c r="X43" s="2"/>
      <c r="Z43" s="39"/>
      <c r="AA43" s="259"/>
      <c r="AB43" s="259"/>
    </row>
    <row r="44" spans="2:28" ht="18" customHeight="1">
      <c r="B44" s="51" t="s">
        <v>129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259"/>
      <c r="AB44" s="259"/>
    </row>
    <row r="45" spans="2:28" ht="30.75" customHeight="1">
      <c r="B45" s="55" t="s">
        <v>62</v>
      </c>
      <c r="C45" s="55" t="s">
        <v>101</v>
      </c>
      <c r="D45" s="55" t="s">
        <v>102</v>
      </c>
      <c r="E45" s="55" t="s">
        <v>103</v>
      </c>
      <c r="F45" s="55" t="s">
        <v>104</v>
      </c>
      <c r="G45" s="55" t="s">
        <v>105</v>
      </c>
      <c r="H45" s="55" t="s">
        <v>6</v>
      </c>
      <c r="I45" s="55" t="s">
        <v>7</v>
      </c>
      <c r="J45" s="55" t="s">
        <v>106</v>
      </c>
      <c r="K45" s="55" t="s">
        <v>72</v>
      </c>
      <c r="L45" s="4"/>
      <c r="M45" s="2"/>
      <c r="N45" s="39" t="s">
        <v>122</v>
      </c>
      <c r="X45" s="2"/>
      <c r="Z45" s="39"/>
      <c r="AA45" s="259"/>
      <c r="AB45" s="259"/>
    </row>
    <row r="46" spans="2:28" ht="22.5" customHeight="1">
      <c r="B46" s="317" t="s">
        <v>117</v>
      </c>
      <c r="C46" s="318">
        <v>2401</v>
      </c>
      <c r="D46" s="319">
        <v>3.4716453499018814E-2</v>
      </c>
      <c r="E46" s="319">
        <v>0.49484422575403403</v>
      </c>
      <c r="F46" s="319">
        <v>0.21346867625766422</v>
      </c>
      <c r="G46" s="320">
        <v>10.730400000000001</v>
      </c>
      <c r="H46" s="321">
        <v>6.2511979909337345</v>
      </c>
      <c r="I46" s="321">
        <v>22.428088749446811</v>
      </c>
      <c r="J46" s="322">
        <v>2.0720731956979757</v>
      </c>
      <c r="K46" s="81" t="s">
        <v>76</v>
      </c>
      <c r="L46" s="4"/>
      <c r="M46" s="2"/>
      <c r="N46" s="39">
        <v>1</v>
      </c>
      <c r="X46" s="2"/>
      <c r="Z46" s="39"/>
      <c r="AA46" s="259"/>
      <c r="AB46" s="259"/>
    </row>
    <row r="47" spans="2:28" ht="22.5" customHeight="1">
      <c r="B47" s="323" t="s">
        <v>117</v>
      </c>
      <c r="C47" s="324">
        <v>2402</v>
      </c>
      <c r="D47" s="325">
        <v>3.3262989244617118E-2</v>
      </c>
      <c r="E47" s="325">
        <v>0.41311300642593779</v>
      </c>
      <c r="F47" s="325">
        <v>0.17081828936929783</v>
      </c>
      <c r="G47" s="326">
        <v>8.3094864864864864</v>
      </c>
      <c r="H47" s="327">
        <v>2.615043165422132</v>
      </c>
      <c r="I47" s="327">
        <v>11.280336894403922</v>
      </c>
      <c r="J47" s="328">
        <v>2.2951813746811993</v>
      </c>
      <c r="K47" s="72" t="s">
        <v>68</v>
      </c>
      <c r="M47" s="2"/>
      <c r="N47" s="39">
        <v>4</v>
      </c>
      <c r="X47" s="2"/>
      <c r="Z47" s="39"/>
      <c r="AA47" s="259"/>
      <c r="AB47" s="259"/>
    </row>
    <row r="48" spans="2:28" ht="22.5" customHeight="1">
      <c r="B48" s="323" t="s">
        <v>117</v>
      </c>
      <c r="C48" s="324">
        <v>2403</v>
      </c>
      <c r="D48" s="325">
        <v>2.7301362989368055E-2</v>
      </c>
      <c r="E48" s="325">
        <v>0.4072347751438824</v>
      </c>
      <c r="F48" s="325">
        <v>0.180841815020473</v>
      </c>
      <c r="G48" s="326">
        <v>8.1965757575757543</v>
      </c>
      <c r="H48" s="327">
        <v>4.0281812795992868</v>
      </c>
      <c r="I48" s="327">
        <v>16.279633695663232</v>
      </c>
      <c r="J48" s="328">
        <v>2.2763054573670836</v>
      </c>
      <c r="K48" s="72" t="s">
        <v>69</v>
      </c>
      <c r="M48" s="2"/>
      <c r="N48" s="39">
        <v>3</v>
      </c>
      <c r="X48" s="2"/>
      <c r="Z48" s="39"/>
      <c r="AA48" s="259"/>
      <c r="AB48" s="259"/>
    </row>
    <row r="49" spans="2:28" ht="22.5" customHeight="1">
      <c r="B49" s="323" t="s">
        <v>117</v>
      </c>
      <c r="C49" s="324">
        <v>2404</v>
      </c>
      <c r="D49" s="325">
        <v>2.6895990306016984E-2</v>
      </c>
      <c r="E49" s="325">
        <v>0.40162293256017495</v>
      </c>
      <c r="F49" s="325">
        <v>0.19340273343001213</v>
      </c>
      <c r="G49" s="326">
        <v>8.8369230769230764</v>
      </c>
      <c r="H49" s="327">
        <v>3.8393055340198878</v>
      </c>
      <c r="I49" s="327">
        <v>18.874278149290959</v>
      </c>
      <c r="J49" s="328">
        <v>2.2448202437048965</v>
      </c>
      <c r="K49" s="72" t="s">
        <v>69</v>
      </c>
      <c r="M49" s="2"/>
      <c r="N49" s="39">
        <v>3</v>
      </c>
      <c r="X49" s="2"/>
      <c r="Z49" s="39"/>
      <c r="AA49" s="259"/>
      <c r="AB49" s="259"/>
    </row>
    <row r="50" spans="2:28" ht="22.5" customHeight="1">
      <c r="B50" s="323" t="s">
        <v>117</v>
      </c>
      <c r="C50" s="324">
        <v>2405</v>
      </c>
      <c r="D50" s="325">
        <v>2.8381423003544442E-2</v>
      </c>
      <c r="E50" s="325">
        <v>0.40144081631516104</v>
      </c>
      <c r="F50" s="325">
        <v>0.19916506181095395</v>
      </c>
      <c r="G50" s="326">
        <v>9.7850294117647039</v>
      </c>
      <c r="H50" s="327">
        <v>4.1284055903559649</v>
      </c>
      <c r="I50" s="327">
        <v>23.524776678497449</v>
      </c>
      <c r="J50" s="328">
        <v>2.1100094531875859</v>
      </c>
      <c r="K50" s="72" t="s">
        <v>67</v>
      </c>
      <c r="M50" s="2"/>
      <c r="N50" s="39">
        <v>2</v>
      </c>
      <c r="X50" s="2"/>
      <c r="Z50" s="39"/>
      <c r="AA50" s="259"/>
      <c r="AB50" s="259"/>
    </row>
    <row r="51" spans="2:28" ht="22.5" customHeight="1">
      <c r="B51" s="323" t="s">
        <v>117</v>
      </c>
      <c r="C51" s="324">
        <v>2406</v>
      </c>
      <c r="D51" s="325">
        <v>2.9558271820362931E-2</v>
      </c>
      <c r="E51" s="325">
        <v>0.39281129628542177</v>
      </c>
      <c r="F51" s="325">
        <v>0.18537074947562254</v>
      </c>
      <c r="G51" s="326">
        <v>10.916818181818181</v>
      </c>
      <c r="H51" s="327">
        <v>0.61969872644466839</v>
      </c>
      <c r="I51" s="327">
        <v>17.571365948228571</v>
      </c>
      <c r="J51" s="328">
        <v>2.0293451724137137</v>
      </c>
      <c r="K51" s="72" t="s">
        <v>70</v>
      </c>
      <c r="M51" s="2"/>
      <c r="N51" s="39">
        <v>1</v>
      </c>
      <c r="X51" s="2"/>
      <c r="Z51" s="39"/>
      <c r="AA51" s="259"/>
      <c r="AB51" s="259"/>
    </row>
    <row r="52" spans="2:28" ht="22.5" customHeight="1">
      <c r="B52" s="323" t="s">
        <v>117</v>
      </c>
      <c r="C52" s="324">
        <v>2407</v>
      </c>
      <c r="D52" s="325">
        <v>3.3166932846492692E-2</v>
      </c>
      <c r="E52" s="325">
        <v>0.38699784293123257</v>
      </c>
      <c r="F52" s="325">
        <v>0.17385933318992039</v>
      </c>
      <c r="G52" s="326">
        <v>11.376793103448273</v>
      </c>
      <c r="H52" s="327">
        <v>0.59091387369417869</v>
      </c>
      <c r="I52" s="327">
        <v>16.291703356900054</v>
      </c>
      <c r="J52" s="328">
        <v>1.9734357508499347</v>
      </c>
      <c r="K52" s="72" t="s">
        <v>70</v>
      </c>
      <c r="M52" s="2"/>
      <c r="N52" s="39">
        <v>1</v>
      </c>
      <c r="X52" s="2"/>
      <c r="Z52" s="39"/>
      <c r="AA52" s="259"/>
      <c r="AB52" s="259"/>
    </row>
    <row r="53" spans="2:28" ht="22.5" customHeight="1">
      <c r="B53" s="323" t="s">
        <v>117</v>
      </c>
      <c r="C53" s="324">
        <v>2408</v>
      </c>
      <c r="D53" s="325">
        <v>3.7331482538332635E-2</v>
      </c>
      <c r="E53" s="325">
        <v>0.38927930303185132</v>
      </c>
      <c r="F53" s="325">
        <v>0.1593901801703381</v>
      </c>
      <c r="G53" s="326">
        <v>12.088379310344827</v>
      </c>
      <c r="H53" s="327">
        <v>0.48245806206442543</v>
      </c>
      <c r="I53" s="327">
        <v>16.913780224061934</v>
      </c>
      <c r="J53" s="328">
        <v>1.9362795623075653</v>
      </c>
      <c r="K53" s="72" t="s">
        <v>70</v>
      </c>
      <c r="M53" s="2"/>
      <c r="N53" s="39">
        <v>1</v>
      </c>
      <c r="X53" s="2"/>
      <c r="Z53" s="39"/>
      <c r="AA53" s="259"/>
      <c r="AB53" s="259"/>
    </row>
    <row r="54" spans="2:28" ht="22.5" customHeight="1">
      <c r="B54" s="323" t="s">
        <v>117</v>
      </c>
      <c r="C54" s="324">
        <v>2409</v>
      </c>
      <c r="D54" s="325">
        <v>3.4030718937338174E-2</v>
      </c>
      <c r="E54" s="325">
        <v>0.39466931068616218</v>
      </c>
      <c r="F54" s="325">
        <v>0.17813268439457869</v>
      </c>
      <c r="G54" s="326">
        <v>11.939800000000002</v>
      </c>
      <c r="H54" s="327">
        <v>0.76961923262106513</v>
      </c>
      <c r="I54" s="327">
        <v>21.449635294025523</v>
      </c>
      <c r="J54" s="328">
        <v>1.9873480384221727</v>
      </c>
      <c r="K54" s="72" t="s">
        <v>208</v>
      </c>
      <c r="M54" s="2"/>
      <c r="N54" s="39">
        <v>1</v>
      </c>
      <c r="X54" s="2"/>
      <c r="Z54" s="39"/>
      <c r="AA54" s="259"/>
      <c r="AB54" s="259"/>
    </row>
    <row r="55" spans="2:28" ht="22.5" customHeight="1">
      <c r="B55" s="323" t="s">
        <v>117</v>
      </c>
      <c r="C55" s="324">
        <v>2410</v>
      </c>
      <c r="D55" s="325">
        <v>2.8980463982808308E-2</v>
      </c>
      <c r="E55" s="325">
        <v>0.39845336549606608</v>
      </c>
      <c r="F55" s="325">
        <v>0.21264008688275793</v>
      </c>
      <c r="G55" s="326">
        <v>9.9502916666666668</v>
      </c>
      <c r="H55" s="327">
        <v>1.3424016954462281</v>
      </c>
      <c r="I55" s="327">
        <v>19.372858381519222</v>
      </c>
      <c r="J55" s="328">
        <v>2.1979288961915038</v>
      </c>
      <c r="K55" s="72" t="s">
        <v>67</v>
      </c>
      <c r="M55" s="2"/>
      <c r="N55" s="39">
        <v>2</v>
      </c>
      <c r="X55" s="2"/>
      <c r="Z55" s="39"/>
      <c r="AA55" s="259"/>
      <c r="AB55" s="259"/>
    </row>
    <row r="56" spans="2:28" ht="22.5" customHeight="1">
      <c r="B56" s="323" t="s">
        <v>117</v>
      </c>
      <c r="C56" s="324">
        <v>2411</v>
      </c>
      <c r="D56" s="325">
        <v>2.8596215383201819E-2</v>
      </c>
      <c r="E56" s="325">
        <v>0.40384496432949385</v>
      </c>
      <c r="F56" s="325">
        <v>0.21232318831960104</v>
      </c>
      <c r="G56" s="326">
        <v>9.3705416666666697</v>
      </c>
      <c r="H56" s="327">
        <v>1.454957514273191</v>
      </c>
      <c r="I56" s="327">
        <v>17.610403317705565</v>
      </c>
      <c r="J56" s="328">
        <v>2.2615336294345068</v>
      </c>
      <c r="K56" s="72" t="s">
        <v>69</v>
      </c>
      <c r="M56" s="2"/>
      <c r="N56" s="39">
        <v>3</v>
      </c>
      <c r="X56" s="2"/>
      <c r="Z56" s="39"/>
      <c r="AA56" s="259"/>
      <c r="AB56" s="259"/>
    </row>
    <row r="57" spans="2:28" ht="22.5" customHeight="1">
      <c r="B57" s="323" t="s">
        <v>117</v>
      </c>
      <c r="C57" s="324">
        <v>2412</v>
      </c>
      <c r="D57" s="325">
        <v>3.2121313020363376E-2</v>
      </c>
      <c r="E57" s="325">
        <v>0.42965617099384917</v>
      </c>
      <c r="F57" s="325">
        <v>0.20249098875285496</v>
      </c>
      <c r="G57" s="326">
        <v>9.6360799999999998</v>
      </c>
      <c r="H57" s="327">
        <v>1.3099958940514163</v>
      </c>
      <c r="I57" s="327">
        <v>21.572689982470138</v>
      </c>
      <c r="J57" s="328">
        <v>2.185367104813535</v>
      </c>
      <c r="K57" s="72" t="s">
        <v>67</v>
      </c>
      <c r="M57" s="2"/>
      <c r="N57" s="39">
        <v>2</v>
      </c>
      <c r="X57" s="2"/>
      <c r="Z57" s="39"/>
      <c r="AA57" s="259"/>
      <c r="AB57" s="259"/>
    </row>
    <row r="58" spans="2:28" ht="22.5" customHeight="1">
      <c r="B58" s="323" t="s">
        <v>117</v>
      </c>
      <c r="C58" s="324">
        <v>2501</v>
      </c>
      <c r="D58" s="325">
        <v>3.3947746473916698E-2</v>
      </c>
      <c r="E58" s="325">
        <v>0.44788476078866102</v>
      </c>
      <c r="F58" s="325">
        <v>0.2019003207792531</v>
      </c>
      <c r="G58" s="326">
        <v>9.4362499999999994</v>
      </c>
      <c r="H58" s="327">
        <v>1.2112846089748914</v>
      </c>
      <c r="I58" s="327">
        <v>20.60943570766722</v>
      </c>
      <c r="J58" s="328">
        <v>2.1812353677095082</v>
      </c>
      <c r="K58" s="72" t="s">
        <v>67</v>
      </c>
      <c r="M58" s="2"/>
      <c r="N58" s="39">
        <v>2</v>
      </c>
      <c r="X58" s="2"/>
      <c r="Z58" s="39"/>
      <c r="AA58" s="259"/>
      <c r="AB58" s="259"/>
    </row>
    <row r="59" spans="2:28" ht="25.5" customHeight="1">
      <c r="B59" s="52" t="s">
        <v>107</v>
      </c>
      <c r="C59" s="52"/>
      <c r="D59" s="65" cm="1">
        <f t="array" aca="1" ref="D59" ca="1">(INDIRECT(ADDRESS(ROW()-1,COLUMN()))/INDIRECT(ADDRESS(ROW()-2,COLUMN())))-1</f>
        <v>5.6860485509899528E-2</v>
      </c>
      <c r="E59" s="65" cm="1">
        <f t="array" aca="1" ref="E59" ca="1">(INDIRECT(ADDRESS(ROW()-1,COLUMN()))/INDIRECT(ADDRESS(ROW()-2,COLUMN())))-1</f>
        <v>4.2425993213705659E-2</v>
      </c>
      <c r="F59" s="65" cm="1">
        <f t="array" aca="1" ref="F59" ca="1">(INDIRECT(ADDRESS(ROW()-1,COLUMN()))/INDIRECT(ADDRESS(ROW()-2,COLUMN())))-1</f>
        <v>-2.9170086888300473E-3</v>
      </c>
      <c r="G59" s="65" cm="1">
        <f t="array" aca="1" ref="G59" ca="1">(INDIRECT(ADDRESS(ROW()-1,COLUMN()))/INDIRECT(ADDRESS(ROW()-2,COLUMN())))-1</f>
        <v>-2.0737685863961297E-2</v>
      </c>
      <c r="H59" s="65" cm="1">
        <f t="array" aca="1" ref="H59" ca="1">(INDIRECT(ADDRESS(ROW()-1,COLUMN()))/INDIRECT(ADDRESS(ROW()-2,COLUMN())))-1</f>
        <v>-7.535236219041952E-2</v>
      </c>
      <c r="I59" s="65" cm="1">
        <f t="array" aca="1" ref="I59" ca="1">(INDIRECT(ADDRESS(ROW()-1,COLUMN()))/INDIRECT(ADDRESS(ROW()-2,COLUMN())))-1</f>
        <v>-4.4651560634563991E-2</v>
      </c>
      <c r="J59" s="65" cm="1">
        <f t="array" aca="1" ref="J59" ca="1">(INDIRECT(ADDRESS(ROW()-1,COLUMN()))/INDIRECT(ADDRESS(ROW()-2,COLUMN())))-1</f>
        <v>-1.8906375477723003E-3</v>
      </c>
      <c r="K59" s="73" t="str" cm="1">
        <f t="array" aca="1" ref="K59" ca="1">_xlfn.IFS(N59=0,"등급유지",N59&gt;0,N59&amp;"등급 상승",N59&lt;0,N59&amp;"등급 하락")</f>
        <v>등급유지</v>
      </c>
      <c r="M59" s="266"/>
      <c r="N59" s="39" cm="1">
        <f t="array" aca="1" ref="N59" ca="1">(INDIRECT(ADDRESS(ROW()-1,COLUMN()))-INDIRECT(ADDRESS(ROW()-2,COLUMN())))</f>
        <v>0</v>
      </c>
      <c r="O59" s="39" t="s">
        <v>123</v>
      </c>
      <c r="X59" s="267"/>
      <c r="Z59" s="268"/>
      <c r="AA59" s="259"/>
      <c r="AB59" s="259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66"/>
      <c r="N60" s="2"/>
      <c r="O60" s="2"/>
      <c r="X60" s="267"/>
      <c r="Z60" s="268"/>
      <c r="AA60" s="259"/>
      <c r="AB60" s="259"/>
    </row>
    <row r="61" spans="2:28" ht="18" customHeight="1">
      <c r="B61" s="51" t="s">
        <v>130</v>
      </c>
      <c r="C61" s="51"/>
      <c r="D61" s="50"/>
      <c r="E61" s="50"/>
      <c r="F61" s="50"/>
      <c r="G61" s="50"/>
      <c r="H61" s="50"/>
      <c r="I61" s="50"/>
      <c r="J61" s="50"/>
      <c r="K61" s="50"/>
      <c r="M61" s="266"/>
      <c r="X61" s="267"/>
      <c r="Z61" s="268"/>
      <c r="AA61" s="259"/>
      <c r="AB61" s="259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66"/>
      <c r="X62" s="267"/>
      <c r="Z62" s="268"/>
      <c r="AA62" s="259"/>
      <c r="AB62" s="259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66"/>
      <c r="N63" s="267"/>
      <c r="P63" s="268"/>
      <c r="AA63" s="261"/>
    </row>
    <row r="64" spans="2:28" ht="25.5" customHeight="1">
      <c r="B64" s="47"/>
      <c r="C64" s="47"/>
      <c r="D64" s="48"/>
      <c r="M64" s="266"/>
      <c r="N64" s="267"/>
      <c r="P64" s="268"/>
      <c r="AA64" s="261"/>
    </row>
    <row r="65" spans="2:27" ht="25.5" customHeight="1">
      <c r="B65" s="47"/>
      <c r="C65" s="47"/>
      <c r="D65" s="48"/>
      <c r="M65" s="266"/>
      <c r="N65" s="267"/>
      <c r="P65" s="268"/>
      <c r="AA65" s="261"/>
    </row>
    <row r="66" spans="2:27" ht="25.5" customHeight="1">
      <c r="B66" s="47"/>
      <c r="C66" s="47"/>
      <c r="D66" s="48"/>
      <c r="M66" s="266"/>
      <c r="N66" s="267"/>
      <c r="P66" s="268"/>
      <c r="AA66" s="261"/>
    </row>
    <row r="67" spans="2:27" ht="25.5" customHeight="1">
      <c r="B67" s="47"/>
      <c r="C67" s="47"/>
      <c r="D67" s="48"/>
      <c r="M67" s="266"/>
      <c r="N67" s="267"/>
      <c r="P67" s="268"/>
      <c r="AA67" s="261"/>
    </row>
    <row r="68" spans="2:27" ht="25.5" customHeight="1">
      <c r="B68" s="47"/>
      <c r="C68" s="47"/>
      <c r="D68" s="48"/>
      <c r="M68" s="266"/>
      <c r="N68" s="267"/>
      <c r="P68" s="268"/>
      <c r="AA68" s="261"/>
    </row>
    <row r="69" spans="2:27" ht="25.5" customHeight="1">
      <c r="B69" s="47"/>
      <c r="C69" s="47"/>
      <c r="D69" s="48"/>
      <c r="M69" s="266"/>
      <c r="N69" s="267"/>
      <c r="P69" s="268"/>
      <c r="AA69" s="261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66"/>
      <c r="N70" s="267"/>
      <c r="P70" s="268"/>
      <c r="AA70" s="261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266"/>
      <c r="N71" s="267"/>
      <c r="P71" s="268"/>
      <c r="AA71" s="261"/>
    </row>
    <row r="72" spans="2:27" ht="25.5" customHeight="1" thickBot="1">
      <c r="B72" s="205" t="s">
        <v>91</v>
      </c>
      <c r="C72" s="206" t="s">
        <v>118</v>
      </c>
      <c r="D72" s="206" t="s">
        <v>121</v>
      </c>
      <c r="E72" s="206" t="s">
        <v>119</v>
      </c>
      <c r="F72" s="206" t="s">
        <v>120</v>
      </c>
      <c r="G72" s="206" t="s">
        <v>205</v>
      </c>
      <c r="H72" s="206" t="s">
        <v>158</v>
      </c>
      <c r="I72" s="206" t="s">
        <v>158</v>
      </c>
      <c r="J72" s="206" t="s">
        <v>158</v>
      </c>
      <c r="K72" s="207" t="s">
        <v>158</v>
      </c>
      <c r="M72" s="269">
        <v>1</v>
      </c>
      <c r="N72" s="270">
        <v>2</v>
      </c>
      <c r="O72" s="270">
        <v>3</v>
      </c>
      <c r="P72" s="269">
        <v>4</v>
      </c>
      <c r="Q72" s="270"/>
      <c r="R72" s="270"/>
      <c r="S72" s="269"/>
      <c r="T72" s="270"/>
      <c r="U72" s="271"/>
      <c r="AA72" s="261"/>
    </row>
    <row r="73" spans="2:27" ht="25.5" customHeight="1" thickTop="1">
      <c r="B73" s="210" t="s">
        <v>109</v>
      </c>
      <c r="C73" s="211" t="s">
        <v>69</v>
      </c>
      <c r="D73" s="212" t="s">
        <v>69</v>
      </c>
      <c r="E73" s="212" t="s">
        <v>70</v>
      </c>
      <c r="F73" s="212" t="s">
        <v>70</v>
      </c>
      <c r="G73" s="212" t="s">
        <v>217</v>
      </c>
      <c r="H73" s="212" t="s">
        <v>158</v>
      </c>
      <c r="I73" s="212" t="s">
        <v>158</v>
      </c>
      <c r="J73" s="212" t="s">
        <v>158</v>
      </c>
      <c r="K73" s="212" t="s">
        <v>158</v>
      </c>
      <c r="M73" s="269" t="s">
        <v>118</v>
      </c>
      <c r="N73" s="269" t="s">
        <v>121</v>
      </c>
      <c r="O73" s="269" t="s">
        <v>119</v>
      </c>
      <c r="P73" s="269" t="s">
        <v>120</v>
      </c>
      <c r="Q73" s="269" t="s">
        <v>205</v>
      </c>
      <c r="R73" s="269"/>
      <c r="S73" s="269"/>
      <c r="T73" s="269"/>
      <c r="U73" s="266"/>
      <c r="AA73" s="261"/>
    </row>
    <row r="74" spans="2:27" ht="25.5" customHeight="1">
      <c r="B74" s="208" t="s">
        <v>94</v>
      </c>
      <c r="C74" s="198" t="s">
        <v>196</v>
      </c>
      <c r="D74" s="198" t="s">
        <v>196</v>
      </c>
      <c r="E74" s="198" t="s">
        <v>196</v>
      </c>
      <c r="F74" s="198" t="s">
        <v>196</v>
      </c>
      <c r="G74" s="198" t="s">
        <v>158</v>
      </c>
      <c r="H74" s="198" t="s">
        <v>158</v>
      </c>
      <c r="I74" s="198" t="s">
        <v>158</v>
      </c>
      <c r="J74" s="198" t="s">
        <v>158</v>
      </c>
      <c r="K74" s="209" t="s">
        <v>158</v>
      </c>
      <c r="M74" s="266"/>
      <c r="N74" s="267"/>
      <c r="P74" s="268"/>
      <c r="AA74" s="261"/>
    </row>
    <row r="75" spans="2:27" ht="25.5" customHeight="1">
      <c r="B75" s="172" t="s">
        <v>95</v>
      </c>
      <c r="C75" s="174" t="s">
        <v>196</v>
      </c>
      <c r="D75" s="174" t="s">
        <v>272</v>
      </c>
      <c r="E75" s="174" t="s">
        <v>196</v>
      </c>
      <c r="F75" s="174" t="s">
        <v>196</v>
      </c>
      <c r="G75" s="174" t="s">
        <v>158</v>
      </c>
      <c r="H75" s="174" t="s">
        <v>158</v>
      </c>
      <c r="I75" s="174" t="s">
        <v>158</v>
      </c>
      <c r="J75" s="174" t="s">
        <v>158</v>
      </c>
      <c r="K75" s="175" t="s">
        <v>158</v>
      </c>
      <c r="M75" s="272">
        <v>0</v>
      </c>
      <c r="N75" s="272">
        <v>0</v>
      </c>
      <c r="O75" s="272">
        <v>0</v>
      </c>
      <c r="P75" s="272">
        <v>0</v>
      </c>
      <c r="Q75" s="272">
        <v>0</v>
      </c>
      <c r="R75" s="272"/>
      <c r="S75" s="272"/>
      <c r="T75" s="272"/>
      <c r="AA75" s="261"/>
    </row>
    <row r="76" spans="2:27" ht="25.5" customHeight="1">
      <c r="B76" s="171" t="s">
        <v>96</v>
      </c>
      <c r="C76" s="174" t="s">
        <v>273</v>
      </c>
      <c r="D76" s="174" t="s">
        <v>272</v>
      </c>
      <c r="E76" s="174" t="s">
        <v>196</v>
      </c>
      <c r="F76" s="174" t="s">
        <v>196</v>
      </c>
      <c r="G76" s="174" t="s">
        <v>158</v>
      </c>
      <c r="H76" s="174" t="s">
        <v>158</v>
      </c>
      <c r="I76" s="174" t="s">
        <v>158</v>
      </c>
      <c r="J76" s="174" t="s">
        <v>158</v>
      </c>
      <c r="K76" s="175" t="s">
        <v>158</v>
      </c>
      <c r="M76" s="272">
        <v>0</v>
      </c>
      <c r="N76" s="272">
        <v>0.2</v>
      </c>
      <c r="O76" s="272">
        <v>0</v>
      </c>
      <c r="P76" s="272">
        <v>0</v>
      </c>
      <c r="Q76" s="272">
        <v>0</v>
      </c>
      <c r="R76" s="272"/>
      <c r="S76" s="272"/>
      <c r="T76" s="272"/>
      <c r="AA76" s="261"/>
    </row>
    <row r="77" spans="2:27" ht="25.5" customHeight="1">
      <c r="B77" s="171" t="s">
        <v>99</v>
      </c>
      <c r="C77" s="174" t="s">
        <v>196</v>
      </c>
      <c r="D77" s="174" t="s">
        <v>272</v>
      </c>
      <c r="E77" s="174" t="s">
        <v>196</v>
      </c>
      <c r="F77" s="174" t="s">
        <v>196</v>
      </c>
      <c r="G77" s="174" t="s">
        <v>158</v>
      </c>
      <c r="H77" s="174" t="s">
        <v>158</v>
      </c>
      <c r="I77" s="174" t="s">
        <v>158</v>
      </c>
      <c r="J77" s="174" t="s">
        <v>158</v>
      </c>
      <c r="K77" s="175" t="s">
        <v>158</v>
      </c>
      <c r="M77" s="272">
        <v>0.5</v>
      </c>
      <c r="N77" s="272">
        <v>0.2</v>
      </c>
      <c r="O77" s="272">
        <v>0</v>
      </c>
      <c r="P77" s="272">
        <v>0</v>
      </c>
      <c r="Q77" s="272">
        <v>0</v>
      </c>
      <c r="R77" s="272"/>
      <c r="S77" s="272"/>
      <c r="T77" s="272"/>
      <c r="AA77" s="261"/>
    </row>
    <row r="78" spans="2:27" ht="25.5" customHeight="1">
      <c r="B78" s="176" t="s">
        <v>97</v>
      </c>
      <c r="C78" s="174" t="s">
        <v>273</v>
      </c>
      <c r="D78" s="174" t="s">
        <v>272</v>
      </c>
      <c r="E78" s="174" t="s">
        <v>274</v>
      </c>
      <c r="F78" s="174" t="s">
        <v>196</v>
      </c>
      <c r="G78" s="174" t="s">
        <v>158</v>
      </c>
      <c r="H78" s="174" t="s">
        <v>158</v>
      </c>
      <c r="I78" s="174" t="s">
        <v>158</v>
      </c>
      <c r="J78" s="174" t="s">
        <v>158</v>
      </c>
      <c r="K78" s="175" t="s">
        <v>158</v>
      </c>
      <c r="M78" s="272">
        <v>0</v>
      </c>
      <c r="N78" s="272">
        <v>0.2</v>
      </c>
      <c r="O78" s="272">
        <v>0</v>
      </c>
      <c r="P78" s="272">
        <v>0</v>
      </c>
      <c r="Q78" s="272">
        <v>0</v>
      </c>
      <c r="R78" s="272"/>
      <c r="S78" s="272"/>
      <c r="T78" s="272"/>
      <c r="AA78" s="261"/>
    </row>
    <row r="79" spans="2:27" ht="25.5" customHeight="1">
      <c r="B79" s="177" t="s">
        <v>98</v>
      </c>
      <c r="C79" s="178" t="s">
        <v>196</v>
      </c>
      <c r="D79" s="178" t="s">
        <v>272</v>
      </c>
      <c r="E79" s="178" t="s">
        <v>274</v>
      </c>
      <c r="F79" s="178" t="s">
        <v>275</v>
      </c>
      <c r="G79" s="178" t="s">
        <v>158</v>
      </c>
      <c r="H79" s="178" t="s">
        <v>158</v>
      </c>
      <c r="I79" s="178" t="s">
        <v>158</v>
      </c>
      <c r="J79" s="178" t="s">
        <v>158</v>
      </c>
      <c r="K79" s="179" t="s">
        <v>158</v>
      </c>
      <c r="M79" s="272">
        <v>0.5</v>
      </c>
      <c r="N79" s="272">
        <v>0.2</v>
      </c>
      <c r="O79" s="272">
        <v>0.33333333333333331</v>
      </c>
      <c r="P79" s="272">
        <v>0</v>
      </c>
      <c r="Q79" s="272">
        <v>0</v>
      </c>
      <c r="R79" s="272"/>
      <c r="S79" s="272"/>
      <c r="T79" s="272"/>
      <c r="AA79" s="261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272">
        <v>0</v>
      </c>
      <c r="N80" s="272">
        <v>0.2</v>
      </c>
      <c r="O80" s="272">
        <v>0.33333333333333331</v>
      </c>
      <c r="P80" s="272">
        <v>1</v>
      </c>
      <c r="Q80" s="272">
        <v>0</v>
      </c>
      <c r="R80" s="272"/>
      <c r="S80" s="272"/>
      <c r="T80" s="272"/>
      <c r="AA80" s="261"/>
    </row>
    <row r="81" spans="2:27" ht="17.25" customHeight="1">
      <c r="B81" s="51" t="s">
        <v>131</v>
      </c>
      <c r="C81" s="51"/>
      <c r="D81" s="50"/>
      <c r="E81" s="50"/>
      <c r="F81" s="50"/>
      <c r="G81" s="50"/>
      <c r="H81" s="50"/>
      <c r="I81" s="50"/>
      <c r="J81" s="50"/>
      <c r="K81" s="50"/>
      <c r="M81" s="266"/>
      <c r="N81" s="267"/>
      <c r="P81" s="268"/>
      <c r="AA81" s="261"/>
    </row>
    <row r="82" spans="2:27" ht="30.75" customHeight="1">
      <c r="B82" s="55" t="s">
        <v>75</v>
      </c>
      <c r="C82" s="55" t="s">
        <v>101</v>
      </c>
      <c r="D82" s="55" t="s">
        <v>102</v>
      </c>
      <c r="E82" s="55" t="s">
        <v>103</v>
      </c>
      <c r="F82" s="55" t="s">
        <v>104</v>
      </c>
      <c r="G82" s="55" t="s">
        <v>105</v>
      </c>
      <c r="H82" s="55" t="s">
        <v>6</v>
      </c>
      <c r="I82" s="55" t="s">
        <v>7</v>
      </c>
      <c r="J82" s="55" t="s">
        <v>106</v>
      </c>
      <c r="K82" s="55" t="s">
        <v>108</v>
      </c>
      <c r="M82" s="266"/>
      <c r="N82" s="267"/>
      <c r="P82" s="268"/>
      <c r="AA82" s="261"/>
    </row>
    <row r="83" spans="2:27" ht="20.25" customHeight="1">
      <c r="B83" s="85" t="s">
        <v>118</v>
      </c>
      <c r="C83" s="64">
        <v>2401</v>
      </c>
      <c r="D83" s="86">
        <v>1.9546714899597809E-2</v>
      </c>
      <c r="E83" s="86">
        <v>0.53106835593257473</v>
      </c>
      <c r="F83" s="86">
        <v>0.17085869055141095</v>
      </c>
      <c r="G83" s="87">
        <v>11.128666666666666</v>
      </c>
      <c r="H83" s="88">
        <v>0.41384457919026874</v>
      </c>
      <c r="I83" s="88">
        <v>14.188957000809214</v>
      </c>
      <c r="J83" s="89">
        <v>2.0914813363075218</v>
      </c>
      <c r="K83" s="72"/>
      <c r="M83" s="266"/>
      <c r="N83" s="267"/>
      <c r="P83" s="268"/>
      <c r="AA83" s="261"/>
    </row>
    <row r="84" spans="2:27" ht="20.25" customHeight="1">
      <c r="B84" s="85" t="s">
        <v>118</v>
      </c>
      <c r="C84" s="64">
        <v>2402</v>
      </c>
      <c r="D84" s="86">
        <v>2.9184878986124155E-2</v>
      </c>
      <c r="E84" s="86">
        <v>0.4106804732678539</v>
      </c>
      <c r="F84" s="86">
        <v>0.13779626196322095</v>
      </c>
      <c r="G84" s="87">
        <v>7.4941818181818176</v>
      </c>
      <c r="H84" s="88">
        <v>0.19318163622535672</v>
      </c>
      <c r="I84" s="88">
        <v>4.5945364409474019</v>
      </c>
      <c r="J84" s="89">
        <v>2.4408570234402287</v>
      </c>
      <c r="K84" s="72"/>
      <c r="M84" s="266"/>
      <c r="N84" s="267"/>
      <c r="P84" s="268"/>
      <c r="AA84" s="261"/>
    </row>
    <row r="85" spans="2:27" ht="20.25" customHeight="1">
      <c r="B85" s="85" t="s">
        <v>118</v>
      </c>
      <c r="C85" s="64">
        <v>2403</v>
      </c>
      <c r="D85" s="86">
        <v>2.342389448090668E-2</v>
      </c>
      <c r="E85" s="86">
        <v>0.39529217513362624</v>
      </c>
      <c r="F85" s="86">
        <v>0.13771150004562063</v>
      </c>
      <c r="G85" s="87">
        <v>6.6493333333333329</v>
      </c>
      <c r="H85" s="88">
        <v>0.13902450930012178</v>
      </c>
      <c r="I85" s="88">
        <v>3.8592173970533805</v>
      </c>
      <c r="J85" s="89">
        <v>2.546770612726617</v>
      </c>
      <c r="K85" s="72"/>
      <c r="M85" s="266"/>
      <c r="N85" s="267"/>
      <c r="P85" s="268"/>
      <c r="AA85" s="261"/>
    </row>
    <row r="86" spans="2:27" ht="20.25" customHeight="1">
      <c r="B86" s="85" t="s">
        <v>118</v>
      </c>
      <c r="C86" s="64">
        <v>2404</v>
      </c>
      <c r="D86" s="86">
        <v>2.2061466729346647E-2</v>
      </c>
      <c r="E86" s="86">
        <v>0.37797654543302073</v>
      </c>
      <c r="F86" s="86">
        <v>0.14894964612511211</v>
      </c>
      <c r="G86" s="87">
        <v>7.5830000000000011</v>
      </c>
      <c r="H86" s="88">
        <v>0.17036724229996483</v>
      </c>
      <c r="I86" s="88">
        <v>4.6530170202185204</v>
      </c>
      <c r="J86" s="89">
        <v>2.5109732795535811</v>
      </c>
      <c r="K86" s="72"/>
      <c r="M86" s="266"/>
      <c r="N86" s="267"/>
      <c r="P86" s="268"/>
      <c r="AA86" s="261"/>
    </row>
    <row r="87" spans="2:27" ht="20.25" customHeight="1">
      <c r="B87" s="85" t="s">
        <v>118</v>
      </c>
      <c r="C87" s="64">
        <v>2405</v>
      </c>
      <c r="D87" s="86">
        <v>2.3126462473379471E-2</v>
      </c>
      <c r="E87" s="86">
        <v>0.37801390406908553</v>
      </c>
      <c r="F87" s="86">
        <v>0.16570854696042808</v>
      </c>
      <c r="G87" s="87">
        <v>8.5448888888888881</v>
      </c>
      <c r="H87" s="88">
        <v>0.22322529943934505</v>
      </c>
      <c r="I87" s="88">
        <v>6.2213180856731753</v>
      </c>
      <c r="J87" s="89">
        <v>2.3622919444102592</v>
      </c>
      <c r="K87" s="72"/>
      <c r="M87" s="266"/>
      <c r="N87" s="267"/>
      <c r="P87" s="268"/>
      <c r="AA87" s="261"/>
    </row>
    <row r="88" spans="2:27" ht="20.25" customHeight="1">
      <c r="B88" s="85" t="s">
        <v>118</v>
      </c>
      <c r="C88" s="64">
        <v>2406</v>
      </c>
      <c r="D88" s="86">
        <v>2.3286121943274458E-2</v>
      </c>
      <c r="E88" s="86">
        <v>0.37345727063023354</v>
      </c>
      <c r="F88" s="86">
        <v>0.16245714702847169</v>
      </c>
      <c r="G88" s="87">
        <v>9.825333333333333</v>
      </c>
      <c r="H88" s="88">
        <v>0.13653985898112794</v>
      </c>
      <c r="I88" s="88">
        <v>7.9622965913254058</v>
      </c>
      <c r="J88" s="89">
        <v>2.223736360818342</v>
      </c>
      <c r="K88" s="72"/>
      <c r="M88" s="266"/>
      <c r="N88" s="267"/>
      <c r="P88" s="268"/>
      <c r="AA88" s="261"/>
    </row>
    <row r="89" spans="2:27" ht="20.25" customHeight="1">
      <c r="B89" s="85" t="s">
        <v>118</v>
      </c>
      <c r="C89" s="64">
        <v>2407</v>
      </c>
      <c r="D89" s="86">
        <v>2.6453267845824344E-2</v>
      </c>
      <c r="E89" s="86">
        <v>0.36746010677619989</v>
      </c>
      <c r="F89" s="86">
        <v>0.14177434829458191</v>
      </c>
      <c r="G89" s="87">
        <v>10.071400000000001</v>
      </c>
      <c r="H89" s="88">
        <v>0.15330559524096773</v>
      </c>
      <c r="I89" s="88">
        <v>8.120752907329523</v>
      </c>
      <c r="J89" s="89">
        <v>2.1343570893147947</v>
      </c>
      <c r="K89" s="72"/>
      <c r="M89" s="266"/>
      <c r="N89" s="267"/>
      <c r="P89" s="268"/>
      <c r="AA89" s="261"/>
    </row>
    <row r="90" spans="2:27" ht="20.25" customHeight="1">
      <c r="B90" s="85" t="s">
        <v>118</v>
      </c>
      <c r="C90" s="64">
        <v>2408</v>
      </c>
      <c r="D90" s="86">
        <v>2.6962311863083833E-2</v>
      </c>
      <c r="E90" s="86">
        <v>0.37215165843844894</v>
      </c>
      <c r="F90" s="86">
        <v>0.13593941464732356</v>
      </c>
      <c r="G90" s="87">
        <v>11.372888888888887</v>
      </c>
      <c r="H90" s="88">
        <v>0.10470301513272676</v>
      </c>
      <c r="I90" s="88">
        <v>10.234719729224039</v>
      </c>
      <c r="J90" s="89">
        <v>2.0547082556833511</v>
      </c>
      <c r="K90" s="72"/>
      <c r="M90" s="266"/>
      <c r="N90" s="267"/>
      <c r="P90" s="268"/>
      <c r="AA90" s="261"/>
    </row>
    <row r="91" spans="2:27" ht="20.25" customHeight="1">
      <c r="B91" s="85" t="s">
        <v>118</v>
      </c>
      <c r="C91" s="64">
        <v>2409</v>
      </c>
      <c r="D91" s="86">
        <v>2.2029966975723486E-2</v>
      </c>
      <c r="E91" s="86">
        <v>0.37023050229003418</v>
      </c>
      <c r="F91" s="86">
        <v>0.14732300450506727</v>
      </c>
      <c r="G91" s="87">
        <v>11.0745</v>
      </c>
      <c r="H91" s="88">
        <v>0.12897928409976706</v>
      </c>
      <c r="I91" s="88">
        <v>12.124052705378103</v>
      </c>
      <c r="J91" s="89">
        <v>2.1220178597508466</v>
      </c>
      <c r="K91" s="72"/>
      <c r="M91" s="266"/>
      <c r="N91" s="267"/>
      <c r="P91" s="268"/>
      <c r="AA91" s="261"/>
    </row>
    <row r="92" spans="2:27" ht="20.25" customHeight="1">
      <c r="B92" s="85" t="s">
        <v>118</v>
      </c>
      <c r="C92" s="64">
        <v>2410</v>
      </c>
      <c r="D92" s="86">
        <v>2.1212748576668775E-2</v>
      </c>
      <c r="E92" s="86">
        <v>0.37015637945111651</v>
      </c>
      <c r="F92" s="86">
        <v>0.17590161399381621</v>
      </c>
      <c r="G92" s="87">
        <v>9.4779999999999998</v>
      </c>
      <c r="H92" s="88">
        <v>0.32490971129069929</v>
      </c>
      <c r="I92" s="88">
        <v>11.153088802424302</v>
      </c>
      <c r="J92" s="89">
        <v>2.3731017626672193</v>
      </c>
      <c r="K92" s="72"/>
      <c r="M92" s="266"/>
      <c r="N92" s="267"/>
      <c r="P92" s="268"/>
      <c r="AA92" s="261"/>
    </row>
    <row r="93" spans="2:27" ht="20.25" customHeight="1">
      <c r="B93" s="85" t="s">
        <v>118</v>
      </c>
      <c r="C93" s="64">
        <v>2411</v>
      </c>
      <c r="D93" s="86">
        <v>2.0864417477787476E-2</v>
      </c>
      <c r="E93" s="86">
        <v>0.37108976128994003</v>
      </c>
      <c r="F93" s="86">
        <v>0.18876864245307112</v>
      </c>
      <c r="G93" s="87">
        <v>9.0132222222222218</v>
      </c>
      <c r="H93" s="88">
        <v>0.3313821836445679</v>
      </c>
      <c r="I93" s="88">
        <v>12.857151916511905</v>
      </c>
      <c r="J93" s="89">
        <v>2.4233989070836204</v>
      </c>
      <c r="K93" s="72"/>
      <c r="M93" s="266"/>
      <c r="N93" s="267"/>
      <c r="P93" s="268"/>
      <c r="AA93" s="261"/>
    </row>
    <row r="94" spans="2:27" ht="20.25" customHeight="1">
      <c r="B94" s="85" t="s">
        <v>118</v>
      </c>
      <c r="C94" s="64">
        <v>2412</v>
      </c>
      <c r="D94" s="86">
        <v>2.399372283451837E-2</v>
      </c>
      <c r="E94" s="86">
        <v>0.39428277486966784</v>
      </c>
      <c r="F94" s="86">
        <v>0.18139494540080073</v>
      </c>
      <c r="G94" s="87">
        <v>9.5942500000000006</v>
      </c>
      <c r="H94" s="88">
        <v>0.29748396262786275</v>
      </c>
      <c r="I94" s="88">
        <v>10.536085542520683</v>
      </c>
      <c r="J94" s="89">
        <v>2.3599858482808567</v>
      </c>
      <c r="K94" s="72"/>
      <c r="M94" s="266"/>
      <c r="N94" s="267"/>
      <c r="P94" s="268"/>
      <c r="AA94" s="261"/>
    </row>
    <row r="95" spans="2:27" ht="20.25" customHeight="1">
      <c r="B95" s="85" t="s">
        <v>118</v>
      </c>
      <c r="C95" s="64">
        <v>2501</v>
      </c>
      <c r="D95" s="86">
        <v>3.3501934608855623E-2</v>
      </c>
      <c r="E95" s="86">
        <v>0.42200732084885595</v>
      </c>
      <c r="F95" s="86">
        <v>0.18046550685176094</v>
      </c>
      <c r="G95" s="87">
        <v>9.9829999999999988</v>
      </c>
      <c r="H95" s="88">
        <v>0.33128933624960943</v>
      </c>
      <c r="I95" s="88">
        <v>11.961288666696426</v>
      </c>
      <c r="J95" s="89">
        <v>2.3511474165192885</v>
      </c>
      <c r="K95" s="72" t="s">
        <v>69</v>
      </c>
      <c r="M95" s="266"/>
      <c r="N95" s="267"/>
      <c r="P95" s="268"/>
      <c r="AA95" s="261"/>
    </row>
    <row r="96" spans="2:27" ht="20.25" customHeight="1">
      <c r="B96" s="85" t="s">
        <v>121</v>
      </c>
      <c r="C96" s="64">
        <v>2401</v>
      </c>
      <c r="D96" s="86">
        <v>3.2349332292687306E-2</v>
      </c>
      <c r="E96" s="86">
        <v>0.49056198346973295</v>
      </c>
      <c r="F96" s="86">
        <v>0.227446136669639</v>
      </c>
      <c r="G96" s="87">
        <v>10.926846153846157</v>
      </c>
      <c r="H96" s="88">
        <v>1.0536339756956925</v>
      </c>
      <c r="I96" s="88">
        <v>13.268217071185877</v>
      </c>
      <c r="J96" s="89">
        <v>2.0783329625749034</v>
      </c>
      <c r="K96" s="72"/>
      <c r="M96" s="266"/>
      <c r="N96" s="267"/>
      <c r="P96" s="268"/>
      <c r="AA96" s="261"/>
    </row>
    <row r="97" spans="2:27" ht="20.25" customHeight="1">
      <c r="B97" s="85" t="s">
        <v>121</v>
      </c>
      <c r="C97" s="64">
        <v>2402</v>
      </c>
      <c r="D97" s="86">
        <v>3.7898322192181325E-2</v>
      </c>
      <c r="E97" s="86">
        <v>0.40735523353634584</v>
      </c>
      <c r="F97" s="86">
        <v>0.19100962891535136</v>
      </c>
      <c r="G97" s="87">
        <v>9.1370000000000005</v>
      </c>
      <c r="H97" s="88">
        <v>0.41865592310128003</v>
      </c>
      <c r="I97" s="88">
        <v>7.2418930698090804</v>
      </c>
      <c r="J97" s="89">
        <v>2.2824315833443514</v>
      </c>
      <c r="K97" s="72"/>
      <c r="M97" s="266"/>
      <c r="N97" s="267"/>
      <c r="P97" s="268"/>
      <c r="AA97" s="261"/>
    </row>
    <row r="98" spans="2:27" ht="20.25" customHeight="1">
      <c r="B98" s="85" t="s">
        <v>121</v>
      </c>
      <c r="C98" s="64">
        <v>2403</v>
      </c>
      <c r="D98" s="86">
        <v>2.564286280850387E-2</v>
      </c>
      <c r="E98" s="86">
        <v>0.4037065830570416</v>
      </c>
      <c r="F98" s="86">
        <v>0.20688517609702795</v>
      </c>
      <c r="G98" s="87">
        <v>9.1575000000000006</v>
      </c>
      <c r="H98" s="88">
        <v>0.49216113181182064</v>
      </c>
      <c r="I98" s="88">
        <v>10.282133547229249</v>
      </c>
      <c r="J98" s="89">
        <v>2.3131803963145932</v>
      </c>
      <c r="K98" s="72"/>
      <c r="M98" s="266"/>
      <c r="N98" s="267"/>
      <c r="P98" s="268"/>
      <c r="AA98" s="261"/>
    </row>
    <row r="99" spans="2:27" ht="20.25" customHeight="1">
      <c r="B99" s="85" t="s">
        <v>121</v>
      </c>
      <c r="C99" s="64">
        <v>2404</v>
      </c>
      <c r="D99" s="86">
        <v>2.5352485834182526E-2</v>
      </c>
      <c r="E99" s="86">
        <v>0.40860159656738421</v>
      </c>
      <c r="F99" s="86">
        <v>0.22560070914421484</v>
      </c>
      <c r="G99" s="87">
        <v>9.7480714285714303</v>
      </c>
      <c r="H99" s="88">
        <v>0.81438044007512278</v>
      </c>
      <c r="I99" s="88">
        <v>14.458797020211898</v>
      </c>
      <c r="J99" s="89">
        <v>2.2172944505087262</v>
      </c>
      <c r="K99" s="72"/>
      <c r="M99" s="266"/>
      <c r="N99" s="267"/>
      <c r="P99" s="268"/>
      <c r="AA99" s="261"/>
    </row>
    <row r="100" spans="2:27" ht="20.25" customHeight="1">
      <c r="B100" s="85" t="s">
        <v>121</v>
      </c>
      <c r="C100" s="64">
        <v>2405</v>
      </c>
      <c r="D100" s="86">
        <v>2.7079587837603725E-2</v>
      </c>
      <c r="E100" s="86">
        <v>0.4060055445746294</v>
      </c>
      <c r="F100" s="86">
        <v>0.22360371157630854</v>
      </c>
      <c r="G100" s="87">
        <v>10.561357142857142</v>
      </c>
      <c r="H100" s="88">
        <v>0.83497588500013953</v>
      </c>
      <c r="I100" s="88">
        <v>18.344310121302499</v>
      </c>
      <c r="J100" s="89">
        <v>2.1405170032435934</v>
      </c>
      <c r="K100" s="72"/>
      <c r="M100" s="266"/>
      <c r="N100" s="267"/>
      <c r="P100" s="268"/>
      <c r="AA100" s="261"/>
    </row>
    <row r="101" spans="2:27" ht="20.25" customHeight="1">
      <c r="B101" s="85" t="s">
        <v>121</v>
      </c>
      <c r="C101" s="64">
        <v>2406</v>
      </c>
      <c r="D101" s="86">
        <v>2.9186260589681469E-2</v>
      </c>
      <c r="E101" s="86">
        <v>0.40221997734887155</v>
      </c>
      <c r="F101" s="86">
        <v>0.20441426739534396</v>
      </c>
      <c r="G101" s="87">
        <v>11.744642857142855</v>
      </c>
      <c r="H101" s="88">
        <v>0.66714839228245415</v>
      </c>
      <c r="I101" s="88">
        <v>19.35230698913329</v>
      </c>
      <c r="J101" s="89">
        <v>2.0147405461056054</v>
      </c>
      <c r="K101" s="72"/>
      <c r="M101" s="266"/>
      <c r="N101" s="267"/>
      <c r="P101" s="268"/>
      <c r="AA101" s="261"/>
    </row>
    <row r="102" spans="2:27" ht="20.25" customHeight="1">
      <c r="B102" s="85" t="s">
        <v>121</v>
      </c>
      <c r="C102" s="64">
        <v>2407</v>
      </c>
      <c r="D102" s="86">
        <v>3.2622692361322835E-2</v>
      </c>
      <c r="E102" s="86">
        <v>0.40364275222041923</v>
      </c>
      <c r="F102" s="86">
        <v>0.19997149014439794</v>
      </c>
      <c r="G102" s="87">
        <v>12.929545454545455</v>
      </c>
      <c r="H102" s="88">
        <v>0.68650859577412759</v>
      </c>
      <c r="I102" s="88">
        <v>20.363913880675288</v>
      </c>
      <c r="J102" s="89">
        <v>1.9414449674976653</v>
      </c>
      <c r="K102" s="72"/>
      <c r="M102" s="266"/>
      <c r="N102" s="267"/>
      <c r="P102" s="268"/>
      <c r="AA102" s="261"/>
    </row>
    <row r="103" spans="2:27" ht="20.25" customHeight="1">
      <c r="B103" s="85" t="s">
        <v>121</v>
      </c>
      <c r="C103" s="64">
        <v>2408</v>
      </c>
      <c r="D103" s="86">
        <v>3.8249086385294714E-2</v>
      </c>
      <c r="E103" s="86">
        <v>0.4078775108430599</v>
      </c>
      <c r="F103" s="86">
        <v>0.18967050283716988</v>
      </c>
      <c r="G103" s="87">
        <v>14.0235</v>
      </c>
      <c r="H103" s="88">
        <v>0.58698801651735366</v>
      </c>
      <c r="I103" s="88">
        <v>26.23102698811924</v>
      </c>
      <c r="J103" s="89">
        <v>1.8808285629824606</v>
      </c>
      <c r="K103" s="72"/>
      <c r="M103" s="266"/>
      <c r="N103" s="267"/>
      <c r="P103" s="268"/>
      <c r="AA103" s="261"/>
    </row>
    <row r="104" spans="2:27" ht="20.25" customHeight="1">
      <c r="B104" s="85" t="s">
        <v>121</v>
      </c>
      <c r="C104" s="64">
        <v>2409</v>
      </c>
      <c r="D104" s="86">
        <v>3.6325292714603143E-2</v>
      </c>
      <c r="E104" s="86">
        <v>0.40704939838702497</v>
      </c>
      <c r="F104" s="86">
        <v>0.21224445603800837</v>
      </c>
      <c r="G104" s="87">
        <v>13.363999999999999</v>
      </c>
      <c r="H104" s="88">
        <v>0.85061474600000597</v>
      </c>
      <c r="I104" s="88">
        <v>26.193672642288846</v>
      </c>
      <c r="J104" s="89">
        <v>1.9523530810955922</v>
      </c>
      <c r="K104" s="72"/>
      <c r="M104" s="266"/>
      <c r="N104" s="267"/>
      <c r="P104" s="268"/>
      <c r="AA104" s="261"/>
    </row>
    <row r="105" spans="2:27" ht="20.25" customHeight="1">
      <c r="B105" s="85" t="s">
        <v>121</v>
      </c>
      <c r="C105" s="64">
        <v>2410</v>
      </c>
      <c r="D105" s="86">
        <v>2.564049714777606E-2</v>
      </c>
      <c r="E105" s="86">
        <v>0.41082104357126925</v>
      </c>
      <c r="F105" s="86">
        <v>0.23951375108900305</v>
      </c>
      <c r="G105" s="87">
        <v>10.470800000000001</v>
      </c>
      <c r="H105" s="88">
        <v>1.209106026692077</v>
      </c>
      <c r="I105" s="88">
        <v>21.221656731845481</v>
      </c>
      <c r="J105" s="89">
        <v>2.159083816552871</v>
      </c>
      <c r="K105" s="72"/>
      <c r="M105" s="266"/>
      <c r="N105" s="267"/>
      <c r="P105" s="268"/>
      <c r="AA105" s="261"/>
    </row>
    <row r="106" spans="2:27" ht="20.25" customHeight="1">
      <c r="B106" s="85" t="s">
        <v>121</v>
      </c>
      <c r="C106" s="64">
        <v>2411</v>
      </c>
      <c r="D106" s="86">
        <v>2.421641953551679E-2</v>
      </c>
      <c r="E106" s="86">
        <v>0.42226441556886163</v>
      </c>
      <c r="F106" s="86">
        <v>0.23508420409178502</v>
      </c>
      <c r="G106" s="87">
        <v>9.7850000000000001</v>
      </c>
      <c r="H106" s="88">
        <v>1.8496412878536661</v>
      </c>
      <c r="I106" s="88">
        <v>19.404676631139996</v>
      </c>
      <c r="J106" s="89">
        <v>2.2055629987019669</v>
      </c>
      <c r="K106" s="72"/>
      <c r="M106" s="266"/>
      <c r="N106" s="267"/>
      <c r="P106" s="268"/>
      <c r="AA106" s="261"/>
    </row>
    <row r="107" spans="2:27" ht="20.25" customHeight="1">
      <c r="B107" s="85" t="s">
        <v>121</v>
      </c>
      <c r="C107" s="64">
        <v>2412</v>
      </c>
      <c r="D107" s="86">
        <v>2.3433873450915809E-2</v>
      </c>
      <c r="E107" s="86">
        <v>0.45143953685116472</v>
      </c>
      <c r="F107" s="86">
        <v>0.23707842772650911</v>
      </c>
      <c r="G107" s="87">
        <v>10.469750000000001</v>
      </c>
      <c r="H107" s="88">
        <v>1.5898450788686276</v>
      </c>
      <c r="I107" s="88">
        <v>25.264249427298591</v>
      </c>
      <c r="J107" s="89">
        <v>2.132427064059375</v>
      </c>
      <c r="K107" s="72"/>
      <c r="M107" s="266"/>
      <c r="N107" s="267"/>
      <c r="P107" s="268"/>
      <c r="AA107" s="261"/>
    </row>
    <row r="108" spans="2:27" ht="20.25" customHeight="1">
      <c r="B108" s="85" t="s">
        <v>121</v>
      </c>
      <c r="C108" s="64">
        <v>2501</v>
      </c>
      <c r="D108" s="86">
        <v>2.5735805292164907E-2</v>
      </c>
      <c r="E108" s="86">
        <v>0.4538621095711472</v>
      </c>
      <c r="F108" s="86">
        <v>0.21152650470159207</v>
      </c>
      <c r="G108" s="87">
        <v>9.5948000000000011</v>
      </c>
      <c r="H108" s="88">
        <v>1.5277685828742698</v>
      </c>
      <c r="I108" s="88">
        <v>21.240612903718635</v>
      </c>
      <c r="J108" s="89">
        <v>2.2073717187514688</v>
      </c>
      <c r="K108" s="72" t="s">
        <v>69</v>
      </c>
      <c r="M108" s="266"/>
      <c r="N108" s="267"/>
      <c r="P108" s="268"/>
      <c r="AA108" s="261"/>
    </row>
    <row r="109" spans="2:27" ht="20.25" customHeight="1">
      <c r="B109" s="85" t="s">
        <v>119</v>
      </c>
      <c r="C109" s="64">
        <v>2401</v>
      </c>
      <c r="D109" s="86">
        <v>0.21377762932673564</v>
      </c>
      <c r="E109" s="86">
        <v>0.39661682172286877</v>
      </c>
      <c r="F109" s="86">
        <v>0.24045886392744784</v>
      </c>
      <c r="G109" s="87">
        <v>16.137</v>
      </c>
      <c r="H109" s="88">
        <v>1.3079352431200091</v>
      </c>
      <c r="I109" s="88">
        <v>17.808041387095507</v>
      </c>
      <c r="J109" s="89">
        <v>2.1123690306675451</v>
      </c>
      <c r="K109" s="72"/>
      <c r="M109" s="266"/>
      <c r="N109" s="267"/>
      <c r="P109" s="268"/>
      <c r="AA109" s="261"/>
    </row>
    <row r="110" spans="2:27" ht="20.25" customHeight="1">
      <c r="B110" s="85" t="s">
        <v>119</v>
      </c>
      <c r="C110" s="64">
        <v>2402</v>
      </c>
      <c r="D110" s="86">
        <v>4.9583251382500609E-2</v>
      </c>
      <c r="E110" s="86">
        <v>0.39102164183081034</v>
      </c>
      <c r="F110" s="86">
        <v>0.16013917812934914</v>
      </c>
      <c r="G110" s="87">
        <v>9.2004999999999999</v>
      </c>
      <c r="H110" s="88">
        <v>0.28879923918728428</v>
      </c>
      <c r="I110" s="88">
        <v>12.634966714443687</v>
      </c>
      <c r="J110" s="89">
        <v>2.2864473399662906</v>
      </c>
      <c r="K110" s="72"/>
      <c r="M110" s="266"/>
      <c r="N110" s="267"/>
      <c r="P110" s="268"/>
      <c r="AA110" s="261"/>
    </row>
    <row r="111" spans="2:27" ht="20.25" customHeight="1">
      <c r="B111" s="85" t="s">
        <v>119</v>
      </c>
      <c r="C111" s="64">
        <v>2403</v>
      </c>
      <c r="D111" s="86">
        <v>3.9809433855781999E-2</v>
      </c>
      <c r="E111" s="86">
        <v>0.38226738917783654</v>
      </c>
      <c r="F111" s="86">
        <v>0.15056910966998494</v>
      </c>
      <c r="G111" s="87">
        <v>7.8765000000000001</v>
      </c>
      <c r="H111" s="88">
        <v>0.4097915115435049</v>
      </c>
      <c r="I111" s="88">
        <v>8.3187676843331495</v>
      </c>
      <c r="J111" s="89">
        <v>2.3461520764828356</v>
      </c>
      <c r="K111" s="72"/>
      <c r="M111" s="266"/>
      <c r="N111" s="267"/>
      <c r="P111" s="268"/>
      <c r="AA111" s="261"/>
    </row>
    <row r="112" spans="2:27" ht="20.25" customHeight="1">
      <c r="B112" s="85" t="s">
        <v>119</v>
      </c>
      <c r="C112" s="64">
        <v>2404</v>
      </c>
      <c r="D112" s="86">
        <v>4.2657860853375043E-2</v>
      </c>
      <c r="E112" s="86">
        <v>0.3820533048456759</v>
      </c>
      <c r="F112" s="86">
        <v>0.16466793896931831</v>
      </c>
      <c r="G112" s="87">
        <v>8.9394999999999989</v>
      </c>
      <c r="H112" s="88">
        <v>0.49468146274733482</v>
      </c>
      <c r="I112" s="88">
        <v>7.7590448608999774</v>
      </c>
      <c r="J112" s="89">
        <v>2.2755092458453796</v>
      </c>
      <c r="K112" s="72"/>
      <c r="M112" s="266"/>
      <c r="N112" s="267"/>
      <c r="P112" s="268"/>
      <c r="AA112" s="261"/>
    </row>
    <row r="113" spans="2:27" ht="20.25" customHeight="1">
      <c r="B113" s="85" t="s">
        <v>119</v>
      </c>
      <c r="C113" s="64">
        <v>2405</v>
      </c>
      <c r="D113" s="86">
        <v>3.9226285460597032E-2</v>
      </c>
      <c r="E113" s="86">
        <v>0.38908763337259045</v>
      </c>
      <c r="F113" s="86">
        <v>0.17790259520675222</v>
      </c>
      <c r="G113" s="87">
        <v>8.1189999999999998</v>
      </c>
      <c r="H113" s="88">
        <v>0.48650913791234279</v>
      </c>
      <c r="I113" s="88">
        <v>14.805852719451746</v>
      </c>
      <c r="J113" s="89">
        <v>2.1399275833434852</v>
      </c>
      <c r="K113" s="72"/>
      <c r="M113" s="266"/>
      <c r="N113" s="267"/>
      <c r="P113" s="268"/>
      <c r="AA113" s="261"/>
    </row>
    <row r="114" spans="2:27" ht="20.25" customHeight="1">
      <c r="B114" s="85" t="s">
        <v>119</v>
      </c>
      <c r="C114" s="64">
        <v>2406</v>
      </c>
      <c r="D114" s="86">
        <v>4.038701025348481E-2</v>
      </c>
      <c r="E114" s="86">
        <v>0.38691693242361308</v>
      </c>
      <c r="F114" s="86">
        <v>0.1743842310905932</v>
      </c>
      <c r="G114" s="87">
        <v>9.3236666666666661</v>
      </c>
      <c r="H114" s="88">
        <v>0.74411287861651776</v>
      </c>
      <c r="I114" s="88">
        <v>17.128376076302438</v>
      </c>
      <c r="J114" s="89">
        <v>1.9975890902514575</v>
      </c>
      <c r="K114" s="72"/>
      <c r="M114" s="266"/>
      <c r="N114" s="267"/>
      <c r="P114" s="268"/>
      <c r="AA114" s="261"/>
    </row>
    <row r="115" spans="2:27" ht="20.25" customHeight="1">
      <c r="B115" s="85" t="s">
        <v>119</v>
      </c>
      <c r="C115" s="64">
        <v>2407</v>
      </c>
      <c r="D115" s="86">
        <v>4.6865601773696274E-2</v>
      </c>
      <c r="E115" s="86">
        <v>0.38348027472697405</v>
      </c>
      <c r="F115" s="86">
        <v>0.16947208780736731</v>
      </c>
      <c r="G115" s="87">
        <v>9.8846666666666678</v>
      </c>
      <c r="H115" s="88">
        <v>0.71981958944984881</v>
      </c>
      <c r="I115" s="88">
        <v>18.757240563916447</v>
      </c>
      <c r="J115" s="89">
        <v>1.9274384300684437</v>
      </c>
      <c r="K115" s="72"/>
      <c r="M115" s="266"/>
      <c r="N115" s="267"/>
      <c r="P115" s="268"/>
      <c r="AA115" s="261"/>
    </row>
    <row r="116" spans="2:27" ht="20.25" customHeight="1">
      <c r="B116" s="85" t="s">
        <v>119</v>
      </c>
      <c r="C116" s="64">
        <v>2408</v>
      </c>
      <c r="D116" s="86">
        <v>4.5883325178171522E-2</v>
      </c>
      <c r="E116" s="86">
        <v>0.39053455021092742</v>
      </c>
      <c r="F116" s="86">
        <v>0.16034214335580363</v>
      </c>
      <c r="G116" s="87">
        <v>10.982250000000001</v>
      </c>
      <c r="H116" s="88">
        <v>0.51596860794739252</v>
      </c>
      <c r="I116" s="88">
        <v>16.008089342772902</v>
      </c>
      <c r="J116" s="89">
        <v>1.8696863224789995</v>
      </c>
      <c r="K116" s="72"/>
      <c r="M116" s="266"/>
      <c r="N116" s="267"/>
      <c r="P116" s="268"/>
      <c r="AA116" s="261"/>
    </row>
    <row r="117" spans="2:27" ht="20.25" customHeight="1">
      <c r="B117" s="85" t="s">
        <v>119</v>
      </c>
      <c r="C117" s="64">
        <v>2409</v>
      </c>
      <c r="D117" s="86">
        <v>4.5712749600997617E-2</v>
      </c>
      <c r="E117" s="86">
        <v>0.40904731036947095</v>
      </c>
      <c r="F117" s="86">
        <v>0.16589633006930934</v>
      </c>
      <c r="G117" s="87">
        <v>10.578250000000001</v>
      </c>
      <c r="H117" s="88">
        <v>0.76378013348741436</v>
      </c>
      <c r="I117" s="88">
        <v>16.877077143189638</v>
      </c>
      <c r="J117" s="89">
        <v>1.8824144070661897</v>
      </c>
      <c r="K117" s="72"/>
      <c r="M117" s="266"/>
      <c r="N117" s="267"/>
      <c r="P117" s="268"/>
      <c r="AA117" s="261"/>
    </row>
    <row r="118" spans="2:27" ht="20.25" customHeight="1">
      <c r="B118" s="85" t="s">
        <v>119</v>
      </c>
      <c r="C118" s="64">
        <v>2410</v>
      </c>
      <c r="D118" s="86">
        <v>5.4218225442123957E-2</v>
      </c>
      <c r="E118" s="86">
        <v>0.40645326178353541</v>
      </c>
      <c r="F118" s="86">
        <v>0.19832319714882454</v>
      </c>
      <c r="G118" s="87">
        <v>10.236666666666666</v>
      </c>
      <c r="H118" s="88">
        <v>1.3760499368522086</v>
      </c>
      <c r="I118" s="88">
        <v>15.394558668534083</v>
      </c>
      <c r="J118" s="89">
        <v>2.0209408149924717</v>
      </c>
      <c r="K118" s="72"/>
    </row>
    <row r="119" spans="2:27" ht="20.25" customHeight="1">
      <c r="B119" s="85" t="s">
        <v>119</v>
      </c>
      <c r="C119" s="64">
        <v>2411</v>
      </c>
      <c r="D119" s="86">
        <v>5.6605476558156544E-2</v>
      </c>
      <c r="E119" s="86">
        <v>0.41806353566472043</v>
      </c>
      <c r="F119" s="86">
        <v>0.21204878239589242</v>
      </c>
      <c r="G119" s="87">
        <v>10.059333333333333</v>
      </c>
      <c r="H119" s="88">
        <v>1.5881600900663233</v>
      </c>
      <c r="I119" s="88">
        <v>14.602249716998696</v>
      </c>
      <c r="J119" s="89">
        <v>2.0330771976673336</v>
      </c>
      <c r="K119" s="72"/>
    </row>
    <row r="120" spans="2:27" ht="20.25" customHeight="1">
      <c r="B120" s="85" t="s">
        <v>119</v>
      </c>
      <c r="C120" s="64">
        <v>2412</v>
      </c>
      <c r="D120" s="86">
        <v>6.9312821441306335E-2</v>
      </c>
      <c r="E120" s="86">
        <v>0.44210686441790142</v>
      </c>
      <c r="F120" s="86">
        <v>0.19008235517836125</v>
      </c>
      <c r="G120" s="87">
        <v>9.2484999999999999</v>
      </c>
      <c r="H120" s="88">
        <v>1.2693050922874907</v>
      </c>
      <c r="I120" s="88">
        <v>13.727299516590639</v>
      </c>
      <c r="J120" s="89">
        <v>2.0555479501033664</v>
      </c>
      <c r="K120" s="72"/>
    </row>
    <row r="121" spans="2:27" ht="20.25" customHeight="1">
      <c r="B121" s="85" t="s">
        <v>119</v>
      </c>
      <c r="C121" s="64">
        <v>2501</v>
      </c>
      <c r="D121" s="86">
        <v>6.3108810423062822E-2</v>
      </c>
      <c r="E121" s="86">
        <v>0.45188148344868367</v>
      </c>
      <c r="F121" s="86">
        <v>0.1854004055061004</v>
      </c>
      <c r="G121" s="87">
        <v>8.4879999999999995</v>
      </c>
      <c r="H121" s="88">
        <v>1.1873958554885082</v>
      </c>
      <c r="I121" s="88">
        <v>17.019340595335283</v>
      </c>
      <c r="J121" s="89">
        <v>1.9577142265219283</v>
      </c>
      <c r="K121" s="72" t="s">
        <v>70</v>
      </c>
    </row>
    <row r="122" spans="2:27" ht="20.25" customHeight="1">
      <c r="B122" s="85" t="s">
        <v>120</v>
      </c>
      <c r="C122" s="64">
        <v>2401</v>
      </c>
      <c r="D122" s="86">
        <v>2.845351787864538E-2</v>
      </c>
      <c r="E122" s="86">
        <v>0.49949194967468674</v>
      </c>
      <c r="F122" s="86">
        <v>0.19287518390325628</v>
      </c>
      <c r="G122" s="87">
        <v>7.6786666666666674</v>
      </c>
      <c r="H122" s="88">
        <v>29.968789597666451</v>
      </c>
      <c r="I122" s="88">
        <v>62.194026085206389</v>
      </c>
      <c r="J122" s="89">
        <v>2.031255002318197</v>
      </c>
      <c r="K122" s="72"/>
    </row>
    <row r="123" spans="2:27" ht="20.25" customHeight="1">
      <c r="B123" s="85" t="s">
        <v>120</v>
      </c>
      <c r="C123" s="64">
        <v>2402</v>
      </c>
      <c r="D123" s="86">
        <v>2.847597582654162E-2</v>
      </c>
      <c r="E123" s="86">
        <v>0.4269840877115752</v>
      </c>
      <c r="F123" s="86">
        <v>0.18259273078573551</v>
      </c>
      <c r="G123" s="87">
        <v>7.714666666666667</v>
      </c>
      <c r="H123" s="88">
        <v>8.3103650316609947</v>
      </c>
      <c r="I123" s="88">
        <v>23.316082070812055</v>
      </c>
      <c r="J123" s="89">
        <v>2.1723468080237081</v>
      </c>
      <c r="K123" s="72"/>
    </row>
    <row r="124" spans="2:27" ht="20.25" customHeight="1">
      <c r="B124" s="85" t="s">
        <v>120</v>
      </c>
      <c r="C124" s="64">
        <v>2403</v>
      </c>
      <c r="D124" s="86">
        <v>2.7675681236078251E-2</v>
      </c>
      <c r="E124" s="86">
        <v>0.43101448835551687</v>
      </c>
      <c r="F124" s="86">
        <v>0.19302854304765102</v>
      </c>
      <c r="G124" s="87">
        <v>8.6558750000000018</v>
      </c>
      <c r="H124" s="88">
        <v>13.129817510073796</v>
      </c>
      <c r="I124" s="88">
        <v>37.139349015978958</v>
      </c>
      <c r="J124" s="89">
        <v>2.0352600585993192</v>
      </c>
      <c r="K124" s="72"/>
    </row>
    <row r="125" spans="2:27" ht="20.25" customHeight="1">
      <c r="B125" s="85" t="s">
        <v>120</v>
      </c>
      <c r="C125" s="64">
        <v>2404</v>
      </c>
      <c r="D125" s="86">
        <v>2.7871670926846125E-2</v>
      </c>
      <c r="E125" s="86">
        <v>0.41938094064192266</v>
      </c>
      <c r="F125" s="86">
        <v>0.20180558665240358</v>
      </c>
      <c r="G125" s="87">
        <v>9.0458888888888893</v>
      </c>
      <c r="H125" s="88">
        <v>12.633094509540514</v>
      </c>
      <c r="I125" s="88">
        <v>42.350019901982741</v>
      </c>
      <c r="J125" s="89">
        <v>2.0580840217695751</v>
      </c>
      <c r="K125" s="72"/>
    </row>
    <row r="126" spans="2:27" ht="20.25" customHeight="1">
      <c r="B126" s="85" t="s">
        <v>120</v>
      </c>
      <c r="C126" s="64">
        <v>2405</v>
      </c>
      <c r="D126" s="86">
        <v>3.077662111504233E-2</v>
      </c>
      <c r="E126" s="86">
        <v>0.41786702987341789</v>
      </c>
      <c r="F126" s="86">
        <v>0.19634907258855397</v>
      </c>
      <c r="G126" s="87">
        <v>10.446375000000002</v>
      </c>
      <c r="H126" s="88">
        <v>14.477496115472045</v>
      </c>
      <c r="I126" s="88">
        <v>50.988817446569151</v>
      </c>
      <c r="J126" s="89">
        <v>1.8746807488565218</v>
      </c>
      <c r="K126" s="72"/>
    </row>
    <row r="127" spans="2:27" ht="20.25" customHeight="1">
      <c r="B127" s="85" t="s">
        <v>120</v>
      </c>
      <c r="C127" s="64">
        <v>2406</v>
      </c>
      <c r="D127" s="86">
        <v>3.2327275526799731E-2</v>
      </c>
      <c r="E127" s="86">
        <v>0.3992146317976194</v>
      </c>
      <c r="F127" s="86">
        <v>0.18255320646823175</v>
      </c>
      <c r="G127" s="87">
        <v>11.347285714285716</v>
      </c>
      <c r="H127" s="88">
        <v>1.154837802475432</v>
      </c>
      <c r="I127" s="88">
        <v>27.923385839341858</v>
      </c>
      <c r="J127" s="89">
        <v>1.8392769867936836</v>
      </c>
      <c r="K127" s="72"/>
    </row>
    <row r="128" spans="2:27" ht="20.25" customHeight="1">
      <c r="B128" s="85" t="s">
        <v>120</v>
      </c>
      <c r="C128" s="64">
        <v>2407</v>
      </c>
      <c r="D128" s="86">
        <v>3.7198089656724859E-2</v>
      </c>
      <c r="E128" s="86">
        <v>0.38150504836880206</v>
      </c>
      <c r="F128" s="86">
        <v>0.17919388850738063</v>
      </c>
      <c r="G128" s="87">
        <v>11.466800000000001</v>
      </c>
      <c r="H128" s="88">
        <v>1.1655252918988344</v>
      </c>
      <c r="I128" s="88">
        <v>21.510466777129064</v>
      </c>
      <c r="J128" s="89">
        <v>1.7974385513423756</v>
      </c>
      <c r="K128" s="72"/>
    </row>
    <row r="129" spans="2:11" ht="20.25" customHeight="1">
      <c r="B129" s="85" t="s">
        <v>120</v>
      </c>
      <c r="C129" s="64">
        <v>2408</v>
      </c>
      <c r="D129" s="86">
        <v>4.1957431607518858E-2</v>
      </c>
      <c r="E129" s="86">
        <v>0.3725103621837022</v>
      </c>
      <c r="F129" s="86">
        <v>0.15286597321388395</v>
      </c>
      <c r="G129" s="87">
        <v>11.160333333333332</v>
      </c>
      <c r="H129" s="88">
        <v>0.99508714325536129</v>
      </c>
      <c r="I129" s="88">
        <v>18.640727261154311</v>
      </c>
      <c r="J129" s="89">
        <v>1.9624943655563885</v>
      </c>
      <c r="K129" s="72"/>
    </row>
    <row r="130" spans="2:11" ht="20.25" customHeight="1">
      <c r="B130" s="85" t="s">
        <v>120</v>
      </c>
      <c r="C130" s="64">
        <v>2409</v>
      </c>
      <c r="D130" s="86">
        <v>3.6929739289209208E-2</v>
      </c>
      <c r="E130" s="86">
        <v>0.39012688626511483</v>
      </c>
      <c r="F130" s="86">
        <v>0.16757278241175319</v>
      </c>
      <c r="G130" s="87">
        <v>11.827499999999999</v>
      </c>
      <c r="H130" s="88">
        <v>1.7839686165844539</v>
      </c>
      <c r="I130" s="88">
        <v>31.717224804967799</v>
      </c>
      <c r="J130" s="89">
        <v>1.7935093421288197</v>
      </c>
      <c r="K130" s="72"/>
    </row>
    <row r="131" spans="2:11" ht="20.25" customHeight="1">
      <c r="B131" s="85" t="s">
        <v>120</v>
      </c>
      <c r="C131" s="64">
        <v>2410</v>
      </c>
      <c r="D131" s="86">
        <v>3.1067976444517489E-2</v>
      </c>
      <c r="E131" s="86">
        <v>0.40424975553608122</v>
      </c>
      <c r="F131" s="86">
        <v>0.22428406357720701</v>
      </c>
      <c r="G131" s="87">
        <v>9.1883333333333344</v>
      </c>
      <c r="H131" s="88">
        <v>4.3383709158203878</v>
      </c>
      <c r="I131" s="88">
        <v>37.313227466291025</v>
      </c>
      <c r="J131" s="89">
        <v>1.9833865720324573</v>
      </c>
      <c r="K131" s="72"/>
    </row>
    <row r="132" spans="2:11" ht="20.25" customHeight="1">
      <c r="B132" s="85" t="s">
        <v>120</v>
      </c>
      <c r="C132" s="64">
        <v>2411</v>
      </c>
      <c r="D132" s="86">
        <v>3.3797574234757884E-2</v>
      </c>
      <c r="E132" s="86">
        <v>0.41679987765202342</v>
      </c>
      <c r="F132" s="86">
        <v>0.21763127024178169</v>
      </c>
      <c r="G132" s="87">
        <v>7.8730000000000002</v>
      </c>
      <c r="H132" s="88">
        <v>6.6172888300525168</v>
      </c>
      <c r="I132" s="88">
        <v>47.258621317623017</v>
      </c>
      <c r="J132" s="89">
        <v>2.0810549366761824</v>
      </c>
      <c r="K132" s="72"/>
    </row>
    <row r="133" spans="2:11" ht="20.25" customHeight="1">
      <c r="B133" s="85" t="s">
        <v>120</v>
      </c>
      <c r="C133" s="64">
        <v>2412</v>
      </c>
      <c r="D133" s="86">
        <v>3.4041452890094193E-2</v>
      </c>
      <c r="E133" s="86">
        <v>0.45097156168025077</v>
      </c>
      <c r="F133" s="86">
        <v>0.19710301637349725</v>
      </c>
      <c r="G133" s="87">
        <v>8.6791999999999998</v>
      </c>
      <c r="H133" s="88">
        <v>3.6713256951983362</v>
      </c>
      <c r="I133" s="88">
        <v>52.328355439568092</v>
      </c>
      <c r="J133" s="89">
        <v>1.977678546680568</v>
      </c>
      <c r="K133" s="72"/>
    </row>
    <row r="134" spans="2:11" ht="20.25" customHeight="1">
      <c r="B134" s="85" t="s">
        <v>120</v>
      </c>
      <c r="C134" s="64">
        <v>2501</v>
      </c>
      <c r="D134" s="86">
        <v>4.8190088205456491E-2</v>
      </c>
      <c r="E134" s="86">
        <v>0.42657739840995068</v>
      </c>
      <c r="F134" s="86">
        <v>0.19894771960002328</v>
      </c>
      <c r="G134" s="87">
        <v>9.1679999999999993</v>
      </c>
      <c r="H134" s="88">
        <v>0.35708565056414432</v>
      </c>
      <c r="I134" s="88">
        <v>47.747452704005589</v>
      </c>
      <c r="J134" s="89">
        <v>2.0533040330487098</v>
      </c>
      <c r="K134" s="72" t="s">
        <v>70</v>
      </c>
    </row>
    <row r="135" spans="2:11" ht="20.25" customHeight="1">
      <c r="B135" s="83" t="s">
        <v>125</v>
      </c>
      <c r="C135" s="82"/>
      <c r="D135" s="83"/>
      <c r="E135" s="83"/>
      <c r="F135" s="83"/>
      <c r="G135" s="83"/>
      <c r="H135" s="83"/>
      <c r="I135" s="83"/>
      <c r="J135" s="83"/>
      <c r="K135" s="82"/>
    </row>
    <row r="136" spans="2:11" ht="20.25" customHeight="1">
      <c r="B136" s="222" t="str">
        <f>C72</f>
        <v>521</v>
      </c>
      <c r="C136" s="53"/>
      <c r="D136" s="65">
        <f>(SUMIFS(D$83:D$134,$B$83:$B$134,$B136,$C$83:$C$134,MAX($C$83:$C$134))/SUMIFS(D$83:D$134,$B$83:$B$134,$B136,$C$83:$C$134,2412))-1</f>
        <v>0.3962791368356704</v>
      </c>
      <c r="E136" s="65">
        <f>(SUMIFS(E$83:E$134,$B$83:$B$134,$B136,$C$83:$C$134,MAX($C$83:$C$134))/SUMIFS(E$83:E$134,$B$83:$B$134,$B136,$C$83:$C$134,2412))-1</f>
        <v>7.0316401695084352E-2</v>
      </c>
      <c r="F136" s="65">
        <f>(SUMIFS(F$83:F$134,$B$83:$B$134,$B136,$C$83:$C$134,MAX($C$83:$C$134))/SUMIFS(F$83:F$134,$B$83:$B$134,$B136,$C$83:$C$134,2412))-1</f>
        <v>-5.1238392943427913E-3</v>
      </c>
      <c r="G136" s="65">
        <f>(SUMIFS(G$83:G$134,$B$83:$B$134,$B136,$C$83:$C$134,MAX($C$83:$C$134))/SUMIFS(G$83:G$134,$B$83:$B$134,$B136,$C$83:$C$134,2412))-1</f>
        <v>4.051906089584878E-2</v>
      </c>
      <c r="H136" s="65">
        <f>(SUMIFS(H$83:H$134,$B$83:$B$134,$B136,$C$83:$C$134,MAX($C$83:$C$134))/SUMIFS(H$83:H$134,$B$83:$B$134,$B136,$C$83:$C$134,2412))-1</f>
        <v>0.1136376338513263</v>
      </c>
      <c r="I136" s="65">
        <f>(SUMIFS(I$83:I$134,$B$83:$B$134,$B136,$C$83:$C$134,MAX($C$83:$C$134))/SUMIFS(I$83:I$134,$B$83:$B$134,$B136,$C$83:$C$134,2412))-1</f>
        <v>0.13526875027960084</v>
      </c>
      <c r="J136" s="84">
        <f>(SUMIFS(J$83:J$134,$B$83:$B$134,$B136,$C$83:$C$134,MAX($C$83:$C$134))/SUMIFS(J$83:J$134,$B$83:$B$134,$B136,$C$83:$C$134,2412))-1</f>
        <v>-3.7451206616372357E-3</v>
      </c>
      <c r="K136" s="54"/>
    </row>
    <row r="137" spans="2:11" ht="20.25" customHeight="1">
      <c r="B137" s="41" t="str">
        <f>D72</f>
        <v>588</v>
      </c>
      <c r="C137" s="53"/>
      <c r="D137" s="65">
        <f>(SUMIFS(D$83:D$134,$B$83:$B$134,$B137,$C$83:$C$134,MAX($C$83:$C$134))/SUMIFS(D$83:D$134,$B$83:$B$134,$B137,$C$83:$C$134,2412))-1</f>
        <v>9.8230958107317745E-2</v>
      </c>
      <c r="E137" s="65">
        <f>(SUMIFS(E$83:E$134,$B$83:$B$134,$B137,$C$83:$C$134,MAX($C$83:$C$134))/SUMIFS(E$83:E$134,$B$83:$B$134,$B137,$C$83:$C$134,2412))-1</f>
        <v>5.3663282061651163E-3</v>
      </c>
      <c r="F137" s="65">
        <f>(SUMIFS(F$83:F$134,$B$83:$B$134,$B137,$C$83:$C$134,MAX($C$83:$C$134))/SUMIFS(F$83:F$134,$B$83:$B$134,$B137,$C$83:$C$134,2412))-1</f>
        <v>-0.10777835533139879</v>
      </c>
      <c r="G137" s="65">
        <f>(SUMIFS(G$83:G$134,$B$83:$B$134,$B137,$C$83:$C$134,MAX($C$83:$C$134))/SUMIFS(G$83:G$134,$B$83:$B$134,$B137,$C$83:$C$134,2412))-1</f>
        <v>-8.3569330690799637E-2</v>
      </c>
      <c r="H137" s="65">
        <f>(SUMIFS(H$83:H$134,$B$83:$B$134,$B137,$C$83:$C$134,MAX($C$83:$C$134))/SUMIFS(H$83:H$134,$B$83:$B$134,$B137,$C$83:$C$134,2412))-1</f>
        <v>-3.9045625777911042E-2</v>
      </c>
      <c r="I137" s="65">
        <f>(SUMIFS(I$83:I$134,$B$83:$B$134,$B137,$C$83:$C$134,MAX($C$83:$C$134))/SUMIFS(I$83:I$134,$B$83:$B$134,$B137,$C$83:$C$134,2412))-1</f>
        <v>-0.15926206456908731</v>
      </c>
      <c r="J137" s="84">
        <f>(SUMIFS(J$83:J$134,$B$83:$B$134,$B137,$C$83:$C$134,MAX($C$83:$C$134))/SUMIFS(J$83:J$134,$B$83:$B$134,$B137,$C$83:$C$134,2412))-1</f>
        <v>3.5145237065893342E-2</v>
      </c>
      <c r="K137" s="54"/>
    </row>
    <row r="138" spans="2:11" ht="20.25" customHeight="1">
      <c r="B138" s="41" t="str">
        <f>E72</f>
        <v>551</v>
      </c>
      <c r="C138" s="53"/>
      <c r="D138" s="65">
        <f>(SUMIFS(D$83:D$134,$B$83:$B$134,$B138,$C$83:$C$134,MAX($C$83:$C$134))/SUMIFS(D$83:D$134,$B$83:$B$134,$B138,$C$83:$C$134,2412))-1</f>
        <v>-8.9507408430877788E-2</v>
      </c>
      <c r="E138" s="65">
        <f>(SUMIFS(E$83:E$134,$B$83:$B$134,$B138,$C$83:$C$134,MAX($C$83:$C$134))/SUMIFS(E$83:E$134,$B$83:$B$134,$B138,$C$83:$C$134,2412))-1</f>
        <v>2.2109177254354462E-2</v>
      </c>
      <c r="F138" s="65">
        <f>(SUMIFS(F$83:F$134,$B$83:$B$134,$B138,$C$83:$C$134,MAX($C$83:$C$134))/SUMIFS(F$83:F$134,$B$83:$B$134,$B138,$C$83:$C$134,2412))-1</f>
        <v>-2.4631164043961928E-2</v>
      </c>
      <c r="G138" s="65">
        <f>(SUMIFS(G$83:G$134,$B$83:$B$134,$B138,$C$83:$C$134,MAX($C$83:$C$134))/SUMIFS(G$83:G$134,$B$83:$B$134,$B138,$C$83:$C$134,2412))-1</f>
        <v>-8.2229550737957569E-2</v>
      </c>
      <c r="H138" s="65">
        <f>(SUMIFS(H$83:H$134,$B$83:$B$134,$B138,$C$83:$C$134,MAX($C$83:$C$134))/SUMIFS(H$83:H$134,$B$83:$B$134,$B138,$C$83:$C$134,2412))-1</f>
        <v>-6.4530771440748702E-2</v>
      </c>
      <c r="I138" s="65">
        <f>(SUMIFS(I$83:I$134,$B$83:$B$134,$B138,$C$83:$C$134,MAX($C$83:$C$134))/SUMIFS(I$83:I$134,$B$83:$B$134,$B138,$C$83:$C$134,2412))-1</f>
        <v>0.23981709401517204</v>
      </c>
      <c r="J138" s="84">
        <f>(SUMIFS(J$83:J$134,$B$83:$B$134,$B138,$C$83:$C$134,MAX($C$83:$C$134))/SUMIFS(J$83:J$134,$B$83:$B$134,$B138,$C$83:$C$134,2412))-1</f>
        <v>-4.7594960543984599E-2</v>
      </c>
      <c r="K138" s="54"/>
    </row>
    <row r="139" spans="2:11" ht="20.25" customHeight="1">
      <c r="B139" s="41" t="str">
        <f>F72</f>
        <v>586</v>
      </c>
      <c r="C139" s="53"/>
      <c r="D139" s="65">
        <f>(SUMIFS(D$83:D$134,$B$83:$B$134,$B139,$C$83:$C$134,MAX($C$83:$C$134))/SUMIFS(D$83:D$134,$B$83:$B$134,$B139,$C$83:$C$134,2412))-1</f>
        <v>0.41562959609986105</v>
      </c>
      <c r="E139" s="65">
        <f>(SUMIFS(E$83:E$134,$B$83:$B$134,$B139,$C$83:$C$134,MAX($C$83:$C$134))/SUMIFS(E$83:E$134,$B$83:$B$134,$B139,$C$83:$C$134,2412))-1</f>
        <v>-5.4092464676511298E-2</v>
      </c>
      <c r="F139" s="65">
        <f>(SUMIFS(F$83:F$134,$B$83:$B$134,$B139,$C$83:$C$134,MAX($C$83:$C$134))/SUMIFS(F$83:F$134,$B$83:$B$134,$B139,$C$83:$C$134,2412))-1</f>
        <v>9.3590816643334129E-3</v>
      </c>
      <c r="G139" s="65">
        <f>(SUMIFS(G$83:G$134,$B$83:$B$134,$B139,$C$83:$C$134,MAX($C$83:$C$134))/SUMIFS(G$83:G$134,$B$83:$B$134,$B139,$C$83:$C$134,2412))-1</f>
        <v>5.6318554705502732E-2</v>
      </c>
      <c r="H139" s="65">
        <f>(SUMIFS(H$83:H$134,$B$83:$B$134,$B139,$C$83:$C$134,MAX($C$83:$C$134))/SUMIFS(H$83:H$134,$B$83:$B$134,$B139,$C$83:$C$134,2412))-1</f>
        <v>-0.90273659157203878</v>
      </c>
      <c r="I139" s="65">
        <f>(SUMIFS(I$83:I$134,$B$83:$B$134,$B139,$C$83:$C$134,MAX($C$83:$C$134))/SUMIFS(I$83:I$134,$B$83:$B$134,$B139,$C$83:$C$134,2412))-1</f>
        <v>-8.7541500150005724E-2</v>
      </c>
      <c r="J139" s="84">
        <f>(SUMIFS(J$83:J$134,$B$83:$B$134,$B139,$C$83:$C$134,MAX($C$83:$C$134))/SUMIFS(J$83:J$134,$B$83:$B$134,$B139,$C$83:$C$134,2412))-1</f>
        <v>3.8239524059698882E-2</v>
      </c>
      <c r="K139" s="54"/>
    </row>
    <row r="140" spans="2:11" ht="20.25" customHeight="1" thickBot="1"/>
    <row r="141" spans="2:11" ht="17.25" thickTop="1">
      <c r="B141" s="25" t="s">
        <v>51</v>
      </c>
      <c r="C141" s="25"/>
      <c r="D141" s="25"/>
      <c r="E141" s="25"/>
      <c r="F141" s="170" t="s">
        <v>77</v>
      </c>
      <c r="G141" s="42"/>
      <c r="H141" s="25"/>
      <c r="I141" s="25"/>
    </row>
    <row r="142" spans="2:11">
      <c r="B142" s="26" t="s">
        <v>33</v>
      </c>
      <c r="C142" s="26" t="s">
        <v>52</v>
      </c>
      <c r="D142" s="26"/>
      <c r="E142" s="26"/>
      <c r="F142" s="90" t="s">
        <v>78</v>
      </c>
      <c r="G142" s="43"/>
      <c r="H142" s="45" t="s">
        <v>81</v>
      </c>
      <c r="I142" s="45"/>
    </row>
    <row r="143" spans="2:11">
      <c r="B143" s="26" t="s">
        <v>34</v>
      </c>
      <c r="C143" s="26" t="s">
        <v>53</v>
      </c>
      <c r="D143" s="26"/>
      <c r="E143" s="26"/>
      <c r="F143" s="90" t="s">
        <v>79</v>
      </c>
      <c r="G143" s="43"/>
      <c r="H143" s="45" t="s">
        <v>82</v>
      </c>
      <c r="I143" s="45"/>
    </row>
    <row r="144" spans="2:11">
      <c r="B144" s="26" t="s">
        <v>4</v>
      </c>
      <c r="C144" s="26" t="s">
        <v>54</v>
      </c>
      <c r="D144" s="26"/>
      <c r="E144" s="26"/>
      <c r="F144" s="90" t="s">
        <v>80</v>
      </c>
      <c r="G144" s="43"/>
      <c r="H144" s="45" t="s">
        <v>83</v>
      </c>
      <c r="I144" s="45"/>
    </row>
    <row r="145" spans="2:9">
      <c r="B145" s="26" t="s">
        <v>5</v>
      </c>
      <c r="C145" s="26" t="s">
        <v>55</v>
      </c>
      <c r="D145" s="26"/>
      <c r="E145" s="26"/>
      <c r="F145" s="90" t="s">
        <v>87</v>
      </c>
      <c r="G145" s="43"/>
      <c r="H145" s="45" t="s">
        <v>84</v>
      </c>
      <c r="I145" s="45"/>
    </row>
    <row r="146" spans="2:9">
      <c r="B146" s="26" t="s">
        <v>56</v>
      </c>
      <c r="C146" s="26" t="s">
        <v>57</v>
      </c>
      <c r="D146" s="26"/>
      <c r="E146" s="26"/>
      <c r="F146" s="90" t="s">
        <v>88</v>
      </c>
      <c r="G146" s="43"/>
      <c r="H146" s="45" t="s">
        <v>85</v>
      </c>
      <c r="I146" s="45"/>
    </row>
    <row r="147" spans="2:9" ht="17.25" thickBot="1">
      <c r="B147" s="27" t="s">
        <v>58</v>
      </c>
      <c r="C147" s="27" t="s">
        <v>59</v>
      </c>
      <c r="D147" s="27"/>
      <c r="E147" s="27"/>
      <c r="F147" s="91" t="s">
        <v>89</v>
      </c>
      <c r="G147" s="44"/>
      <c r="H147" s="46" t="s">
        <v>86</v>
      </c>
      <c r="I147" s="46"/>
    </row>
    <row r="148" spans="2:9" ht="17.25" thickTop="1"/>
    <row r="149" spans="2:9" ht="6.75" customHeight="1"/>
  </sheetData>
  <mergeCells count="3">
    <mergeCell ref="O9:P9"/>
    <mergeCell ref="C4:D4"/>
    <mergeCell ref="C5:D5"/>
  </mergeCells>
  <phoneticPr fontId="2" type="noConversion"/>
  <conditionalFormatting sqref="B100:K133 B87:K95">
    <cfRule type="expression" dxfId="49" priority="11">
      <formula>$B87&lt;&gt;$B88</formula>
    </cfRule>
  </conditionalFormatting>
  <conditionalFormatting sqref="B96:K99">
    <cfRule type="expression" dxfId="48" priority="79">
      <formula>$B96&lt;&gt;$B102</formula>
    </cfRule>
  </conditionalFormatting>
  <conditionalFormatting sqref="C73:K73">
    <cfRule type="containsText" dxfId="47" priority="12" operator="containsText" text="F">
      <formula>NOT(ISERROR(SEARCH("F",C73)))</formula>
    </cfRule>
    <cfRule type="containsText" dxfId="46" priority="13" operator="containsText" text="D">
      <formula>NOT(ISERROR(SEARCH("D",C73)))</formula>
    </cfRule>
    <cfRule type="containsText" dxfId="45" priority="14" operator="containsText" text="S">
      <formula>NOT(ISERROR(SEARCH("S",C73)))</formula>
    </cfRule>
    <cfRule type="containsText" dxfId="44" priority="15" operator="containsText" text="A">
      <formula>NOT(ISERROR(SEARCH("A",C73)))</formula>
    </cfRule>
  </conditionalFormatting>
  <conditionalFormatting sqref="D60:K60 D62:K63 D64:D69 D70:K71 D80:K80 D135:K135 K136:K139">
    <cfRule type="containsText" dxfId="43" priority="70" operator="containsText" text="악화">
      <formula>NOT(ISERROR(SEARCH("악화",D60)))</formula>
    </cfRule>
  </conditionalFormatting>
  <conditionalFormatting sqref="D60:K60 D62:K63 D70:K71 D80:K80 D135:K135 K136:K139 D64:D69">
    <cfRule type="containsText" dxfId="42" priority="69" operator="containsText" text="개선">
      <formula>NOT(ISERROR(SEARCH("개선",D60)))</formula>
    </cfRule>
  </conditionalFormatting>
  <conditionalFormatting sqref="G4:G5">
    <cfRule type="containsText" dxfId="41" priority="20" operator="containsText" text="S">
      <formula>NOT(ISERROR(SEARCH("S",G4)))</formula>
    </cfRule>
    <cfRule type="containsText" dxfId="40" priority="21" operator="containsText" text="A">
      <formula>NOT(ISERROR(SEARCH("A",G4)))</formula>
    </cfRule>
  </conditionalFormatting>
  <conditionalFormatting sqref="G5">
    <cfRule type="containsText" dxfId="39" priority="16" operator="containsText" text="F">
      <formula>NOT(ISERROR(SEARCH("F",G5)))</formula>
    </cfRule>
    <cfRule type="containsText" dxfId="38" priority="17" operator="containsText" text="D">
      <formula>NOT(ISERROR(SEARCH("D",G5)))</formula>
    </cfRule>
  </conditionalFormatting>
  <conditionalFormatting sqref="J25 K74:K1048576">
    <cfRule type="containsText" dxfId="37" priority="6" operator="containsText" text="D">
      <formula>NOT(ISERROR(SEARCH("D",J25)))</formula>
    </cfRule>
    <cfRule type="containsText" dxfId="36" priority="7" operator="containsText" text="F">
      <formula>NOT(ISERROR(SEARCH("F",J25)))</formula>
    </cfRule>
    <cfRule type="containsText" dxfId="35" priority="8" operator="containsText" text="S">
      <formula>NOT(ISERROR(SEARCH("S",J25)))</formula>
    </cfRule>
    <cfRule type="containsText" dxfId="34" priority="9" operator="containsText" text="A">
      <formula>NOT(ISERROR(SEARCH("A",J25)))</formula>
    </cfRule>
  </conditionalFormatting>
  <conditionalFormatting sqref="K1:K24">
    <cfRule type="containsText" dxfId="33" priority="2" operator="containsText" text="D">
      <formula>NOT(ISERROR(SEARCH("D",K1)))</formula>
    </cfRule>
    <cfRule type="containsText" dxfId="32" priority="3" operator="containsText" text="F">
      <formula>NOT(ISERROR(SEARCH("F",K1)))</formula>
    </cfRule>
    <cfRule type="containsText" dxfId="31" priority="4" operator="containsText" text="S">
      <formula>NOT(ISERROR(SEARCH("S",K1)))</formula>
    </cfRule>
    <cfRule type="containsText" dxfId="30" priority="5" operator="containsText" text="A">
      <formula>NOT(ISERROR(SEARCH("A",K1)))</formula>
    </cfRule>
  </conditionalFormatting>
  <conditionalFormatting sqref="K27:K31 K33:K72">
    <cfRule type="containsText" dxfId="29" priority="22" operator="containsText" text="D">
      <formula>NOT(ISERROR(SEARCH("D",K27)))</formula>
    </cfRule>
    <cfRule type="containsText" dxfId="28" priority="23" operator="containsText" text="F">
      <formula>NOT(ISERROR(SEARCH("F",K27)))</formula>
    </cfRule>
    <cfRule type="containsText" dxfId="27" priority="24" operator="containsText" text="S">
      <formula>NOT(ISERROR(SEARCH("S",K27)))</formula>
    </cfRule>
    <cfRule type="containsText" dxfId="26" priority="25" operator="containsText" text="A">
      <formula>NOT(ISERROR(SEARCH("A",K27)))</formula>
    </cfRule>
  </conditionalFormatting>
  <conditionalFormatting sqref="B134:K134">
    <cfRule type="expression" dxfId="25" priority="81">
      <formula>$B134&lt;&gt;#REF!</formula>
    </cfRule>
  </conditionalFormatting>
  <conditionalFormatting sqref="B83:K86">
    <cfRule type="expression" dxfId="24" priority="1">
      <formula>$B83&lt;&gt;$B89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10" id="{755FDC80-50A8-4D48-9E0A-6D5082D4F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152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140</v>
      </c>
      <c r="C4" s="136" t="s">
        <v>1</v>
      </c>
      <c r="D4" s="136" t="s">
        <v>10</v>
      </c>
      <c r="E4" s="137" t="s">
        <v>139</v>
      </c>
      <c r="F4" s="123" t="s">
        <v>45</v>
      </c>
      <c r="G4" s="147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1" t="str">
        <f>W5</f>
        <v>성산여객</v>
      </c>
      <c r="B5" s="141" t="str">
        <f>V5</f>
        <v>521</v>
      </c>
      <c r="C5" s="142" t="str">
        <f>Y5</f>
        <v>71바7501</v>
      </c>
      <c r="D5" s="130" t="str">
        <f>Z5</f>
        <v>중형</v>
      </c>
      <c r="E5" s="126" t="str">
        <f>AZ5</f>
        <v>B</v>
      </c>
      <c r="F5" s="149">
        <f>G5/H5</f>
        <v>0.92071428571428571</v>
      </c>
      <c r="G5" s="150">
        <f>AE5</f>
        <v>2.5779999999999998</v>
      </c>
      <c r="H5" s="151">
        <f>AF5</f>
        <v>2.8</v>
      </c>
      <c r="I5" s="152">
        <f>AC5</f>
        <v>3342.9290000000001</v>
      </c>
      <c r="J5" s="153">
        <f>AI5/AH5</f>
        <v>3.1418852078338173E-2</v>
      </c>
      <c r="K5" s="153">
        <f>AJ5/AH5</f>
        <v>0.3987323407689648</v>
      </c>
      <c r="L5" s="153">
        <f>AK5/AC5</f>
        <v>0.15405651750306393</v>
      </c>
      <c r="M5" s="154">
        <f>AG5</f>
        <v>6.2869999999999999</v>
      </c>
      <c r="N5" s="155">
        <f>IF(AW5=0,AT5,"속도계이상")</f>
        <v>0.26900000000000002</v>
      </c>
      <c r="O5" s="155">
        <f>IF(AW5=0,AU5,"속도계이상")</f>
        <v>5.7430000000000003</v>
      </c>
      <c r="P5" s="156">
        <f>AQ5/60</f>
        <v>0</v>
      </c>
      <c r="Q5" s="157">
        <f>AN5</f>
        <v>75</v>
      </c>
      <c r="R5" s="158">
        <f>AC5/(AH5-AI5-AJ5)</f>
        <v>25.366519080421018</v>
      </c>
      <c r="S5" s="143">
        <f>IF(AW5=0,AL5,"속도계이상")</f>
        <v>9</v>
      </c>
      <c r="T5" s="143">
        <f>IF(AW5=0,AM5,"속도계이상")</f>
        <v>192</v>
      </c>
      <c r="U5" t="s">
        <v>117</v>
      </c>
      <c r="V5" s="5" t="s">
        <v>118</v>
      </c>
      <c r="W5" t="s">
        <v>117</v>
      </c>
      <c r="X5" s="5" t="s">
        <v>118</v>
      </c>
      <c r="Y5" t="s">
        <v>212</v>
      </c>
      <c r="Z5" t="s">
        <v>169</v>
      </c>
      <c r="AA5" t="s">
        <v>171</v>
      </c>
      <c r="AB5">
        <v>518</v>
      </c>
      <c r="AC5" s="1">
        <v>3342.9290000000001</v>
      </c>
      <c r="AD5" s="1">
        <v>1296.847</v>
      </c>
      <c r="AE5" s="28">
        <v>2.5779999999999998</v>
      </c>
      <c r="AF5">
        <v>2.8</v>
      </c>
      <c r="AG5">
        <v>6.2869999999999999</v>
      </c>
      <c r="AH5">
        <v>231.26325499999999</v>
      </c>
      <c r="AI5">
        <v>7.2660260000000001</v>
      </c>
      <c r="AJ5">
        <v>92.212138999999993</v>
      </c>
      <c r="AK5">
        <v>515</v>
      </c>
      <c r="AL5">
        <v>9</v>
      </c>
      <c r="AM5">
        <v>192</v>
      </c>
      <c r="AN5">
        <v>75</v>
      </c>
      <c r="AO5">
        <v>14.455080000000001</v>
      </c>
      <c r="AP5">
        <v>1621.2</v>
      </c>
      <c r="AQ5">
        <v>0</v>
      </c>
      <c r="AR5">
        <v>124</v>
      </c>
      <c r="AS5">
        <v>50281</v>
      </c>
      <c r="AT5">
        <v>0.26900000000000002</v>
      </c>
      <c r="AU5">
        <v>5.7430000000000003</v>
      </c>
      <c r="AV5">
        <v>28039</v>
      </c>
      <c r="AW5">
        <v>0</v>
      </c>
      <c r="AX5" s="29">
        <v>0.45</v>
      </c>
      <c r="AY5">
        <v>0.92071428571428571</v>
      </c>
      <c r="AZ5" t="s">
        <v>68</v>
      </c>
      <c r="BA5" t="s">
        <v>188</v>
      </c>
      <c r="BB5">
        <v>1</v>
      </c>
      <c r="BC5" t="s">
        <v>206</v>
      </c>
      <c r="BD5">
        <v>8</v>
      </c>
      <c r="BE5">
        <v>8930.6489999999994</v>
      </c>
      <c r="BF5">
        <v>0.37432094800725013</v>
      </c>
      <c r="BG5">
        <v>0.34464264427238961</v>
      </c>
      <c r="BH5">
        <v>43066.784</v>
      </c>
      <c r="BI5">
        <v>7.762197892463947E-2</v>
      </c>
      <c r="BJ5">
        <v>7.1467664881328774E-2</v>
      </c>
      <c r="BK5">
        <v>1</v>
      </c>
      <c r="BL5" t="s">
        <v>68</v>
      </c>
      <c r="BM5">
        <v>0</v>
      </c>
      <c r="BN5" t="s">
        <v>195</v>
      </c>
    </row>
    <row r="6" spans="1:66">
      <c r="A6" s="138" t="str">
        <f t="shared" ref="A6:A7" si="0">W6</f>
        <v>성산여객</v>
      </c>
      <c r="B6" s="138" t="str">
        <f t="shared" ref="B6:B7" si="1">V6</f>
        <v>521</v>
      </c>
      <c r="C6" s="139" t="str">
        <f t="shared" ref="C6:C7" si="2">Y6</f>
        <v>71바7505</v>
      </c>
      <c r="D6" s="113" t="str">
        <f t="shared" ref="D6:D7" si="3">Z6</f>
        <v>중형</v>
      </c>
      <c r="E6" s="109" t="str">
        <f>AZ6</f>
        <v>B</v>
      </c>
      <c r="F6" s="159">
        <f>G6/H6</f>
        <v>0.90896551724137942</v>
      </c>
      <c r="G6" s="160">
        <f>AE6</f>
        <v>2.6360000000000001</v>
      </c>
      <c r="H6" s="161">
        <f>AF6</f>
        <v>2.9</v>
      </c>
      <c r="I6" s="162">
        <f t="shared" ref="I6:I7" si="4">AC6</f>
        <v>3195.4810000000002</v>
      </c>
      <c r="J6" s="163">
        <f t="shared" ref="J6:J7" si="5">AI6/AH6</f>
        <v>3.7492343806228179E-2</v>
      </c>
      <c r="K6" s="163">
        <f t="shared" ref="K6:K7" si="6">AJ6/AH6</f>
        <v>0.48259529192573902</v>
      </c>
      <c r="L6" s="163">
        <f t="shared" ref="L6:L7" si="7">AK6/AC6</f>
        <v>0.2109228626300704</v>
      </c>
      <c r="M6" s="164">
        <f t="shared" ref="M6:M7" si="8">AG6</f>
        <v>7.9050000000000002</v>
      </c>
      <c r="N6" s="165" t="str">
        <f t="shared" ref="N6:N7" si="9">IF(AW6=0,AT6,"속도계이상")</f>
        <v>속도계이상</v>
      </c>
      <c r="O6" s="165" t="str">
        <f t="shared" ref="O6:O7" si="10">IF(AW6=0,AU6,"속도계이상")</f>
        <v>속도계이상</v>
      </c>
      <c r="P6" s="166">
        <f t="shared" ref="P6:P7" si="11">AQ6/60</f>
        <v>0</v>
      </c>
      <c r="Q6" s="167">
        <f t="shared" ref="Q6:Q7" si="12">AN6</f>
        <v>130</v>
      </c>
      <c r="R6" s="168">
        <f t="shared" ref="R6:R7" si="13">AC6/(AH6-AI6-AJ6)</f>
        <v>23.806441801448901</v>
      </c>
      <c r="S6" s="140" t="str">
        <f t="shared" ref="S6:S7" si="14">IF(AW6=0,AL6,"속도계이상")</f>
        <v>속도계이상</v>
      </c>
      <c r="T6" s="140" t="str">
        <f t="shared" ref="T6:T7" si="15">IF(AW6=0,AM6,"속도계이상")</f>
        <v>속도계이상</v>
      </c>
      <c r="U6" t="s">
        <v>117</v>
      </c>
      <c r="V6" s="5" t="s">
        <v>118</v>
      </c>
      <c r="W6" t="s">
        <v>117</v>
      </c>
      <c r="X6" s="5" t="s">
        <v>118</v>
      </c>
      <c r="Y6" t="s">
        <v>189</v>
      </c>
      <c r="Z6" t="s">
        <v>169</v>
      </c>
      <c r="AA6" t="s">
        <v>171</v>
      </c>
      <c r="AB6">
        <v>518</v>
      </c>
      <c r="AC6" s="1">
        <v>3195.4810000000002</v>
      </c>
      <c r="AD6" s="1">
        <v>1212.3889999999999</v>
      </c>
      <c r="AE6" s="28">
        <v>2.6360000000000001</v>
      </c>
      <c r="AF6">
        <v>2.9</v>
      </c>
      <c r="AG6">
        <v>7.9050000000000002</v>
      </c>
      <c r="AH6">
        <v>279.69184999999999</v>
      </c>
      <c r="AI6">
        <v>10.486302999999999</v>
      </c>
      <c r="AJ6">
        <v>134.97797</v>
      </c>
      <c r="AK6">
        <v>674</v>
      </c>
      <c r="AL6">
        <v>4292</v>
      </c>
      <c r="AM6">
        <v>626</v>
      </c>
      <c r="AN6">
        <v>130</v>
      </c>
      <c r="AO6">
        <v>11.425005000000001</v>
      </c>
      <c r="AP6">
        <v>892.5</v>
      </c>
      <c r="AQ6">
        <v>0</v>
      </c>
      <c r="AR6">
        <v>134</v>
      </c>
      <c r="AS6">
        <v>33002</v>
      </c>
      <c r="AT6">
        <v>134.315</v>
      </c>
      <c r="AU6">
        <v>19.59</v>
      </c>
      <c r="AV6">
        <v>31956</v>
      </c>
      <c r="AW6">
        <v>17</v>
      </c>
      <c r="AX6" s="29">
        <v>0.55000000000000004</v>
      </c>
      <c r="AY6">
        <v>0.90896551724137942</v>
      </c>
      <c r="AZ6" t="s">
        <v>68</v>
      </c>
      <c r="BA6" t="s">
        <v>188</v>
      </c>
      <c r="BB6">
        <v>2</v>
      </c>
      <c r="BC6" t="s">
        <v>229</v>
      </c>
      <c r="BD6">
        <v>8</v>
      </c>
      <c r="BE6">
        <v>8930.6489999999994</v>
      </c>
      <c r="BF6">
        <v>0.35781061376390455</v>
      </c>
      <c r="BG6">
        <v>0.32523750961436293</v>
      </c>
      <c r="BH6">
        <v>43066.784</v>
      </c>
      <c r="BI6">
        <v>7.4198273082104305E-2</v>
      </c>
      <c r="BJ6">
        <v>6.7443671670492061E-2</v>
      </c>
      <c r="BK6">
        <v>1</v>
      </c>
      <c r="BL6" t="s">
        <v>69</v>
      </c>
      <c r="BM6">
        <v>1</v>
      </c>
      <c r="BN6" t="s">
        <v>194</v>
      </c>
    </row>
    <row r="7" spans="1:66">
      <c r="A7" s="141" t="str">
        <f t="shared" si="0"/>
        <v>성산여객</v>
      </c>
      <c r="B7" s="141" t="str">
        <f t="shared" si="1"/>
        <v>521</v>
      </c>
      <c r="C7" s="142" t="str">
        <f t="shared" si="2"/>
        <v>71바7507</v>
      </c>
      <c r="D7" s="130" t="str">
        <f t="shared" si="3"/>
        <v>중형</v>
      </c>
      <c r="E7" s="126" t="str">
        <f t="shared" ref="E7:E19" si="16">AZ7</f>
        <v>D</v>
      </c>
      <c r="F7" s="149">
        <f t="shared" ref="F7:F19" si="17">G7/H7</f>
        <v>0.80769230769230771</v>
      </c>
      <c r="G7" s="150">
        <f t="shared" ref="G7:G19" si="18">AE7</f>
        <v>2.1</v>
      </c>
      <c r="H7" s="151">
        <f t="shared" ref="H7:H19" si="19">AF7</f>
        <v>2.6</v>
      </c>
      <c r="I7" s="152">
        <f t="shared" si="4"/>
        <v>804.351</v>
      </c>
      <c r="J7" s="153">
        <f t="shared" si="5"/>
        <v>4.0092325251394785E-2</v>
      </c>
      <c r="K7" s="153">
        <f t="shared" si="6"/>
        <v>0.40227091488892802</v>
      </c>
      <c r="L7" s="153">
        <f t="shared" si="7"/>
        <v>0.23497204578598149</v>
      </c>
      <c r="M7" s="154">
        <f t="shared" si="8"/>
        <v>8.4879999999999995</v>
      </c>
      <c r="N7" s="155">
        <f t="shared" si="9"/>
        <v>0.124</v>
      </c>
      <c r="O7" s="155">
        <f t="shared" si="10"/>
        <v>5.968</v>
      </c>
      <c r="P7" s="156">
        <f t="shared" si="11"/>
        <v>0</v>
      </c>
      <c r="Q7" s="157">
        <f t="shared" si="12"/>
        <v>68</v>
      </c>
      <c r="R7" s="158">
        <f t="shared" si="13"/>
        <v>24.087759052393796</v>
      </c>
      <c r="S7" s="143">
        <f t="shared" si="14"/>
        <v>1</v>
      </c>
      <c r="T7" s="143">
        <f t="shared" si="15"/>
        <v>48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180</v>
      </c>
      <c r="Z7" s="4" t="s">
        <v>169</v>
      </c>
      <c r="AA7" s="4" t="s">
        <v>48</v>
      </c>
      <c r="AB7" s="4">
        <v>518</v>
      </c>
      <c r="AC7" s="4">
        <v>804.351</v>
      </c>
      <c r="AD7" s="4">
        <v>383.06900000000002</v>
      </c>
      <c r="AE7" s="4">
        <v>2.1</v>
      </c>
      <c r="AF7" s="4">
        <v>2.6</v>
      </c>
      <c r="AG7" s="4">
        <v>8.4879999999999995</v>
      </c>
      <c r="AH7" s="4">
        <v>59.882209000000003</v>
      </c>
      <c r="AI7" s="4">
        <v>2.400817</v>
      </c>
      <c r="AJ7" s="4">
        <v>24.088871000000001</v>
      </c>
      <c r="AK7" s="4">
        <v>189</v>
      </c>
      <c r="AL7" s="4">
        <v>1</v>
      </c>
      <c r="AM7" s="4">
        <v>48</v>
      </c>
      <c r="AN7" s="4">
        <v>68</v>
      </c>
      <c r="AO7" s="4">
        <v>13.432219</v>
      </c>
      <c r="AP7" s="4">
        <v>101.4</v>
      </c>
      <c r="AQ7" s="4">
        <v>0</v>
      </c>
      <c r="AR7" s="4">
        <v>39</v>
      </c>
      <c r="AS7" s="4">
        <v>15311</v>
      </c>
      <c r="AT7" s="4">
        <v>0.124</v>
      </c>
      <c r="AU7" s="4">
        <v>5.968</v>
      </c>
      <c r="AV7" s="4">
        <v>6652</v>
      </c>
      <c r="AW7" s="4">
        <v>0</v>
      </c>
      <c r="AX7" s="30">
        <v>0.45</v>
      </c>
      <c r="AY7">
        <v>0.80769230769230771</v>
      </c>
      <c r="AZ7" t="s">
        <v>67</v>
      </c>
      <c r="BA7" t="s">
        <v>188</v>
      </c>
      <c r="BB7">
        <v>2</v>
      </c>
      <c r="BC7" t="s">
        <v>235</v>
      </c>
      <c r="BD7">
        <v>4</v>
      </c>
      <c r="BE7">
        <v>8930.6489999999994</v>
      </c>
      <c r="BF7">
        <v>9.0066354640071511E-2</v>
      </c>
      <c r="BG7">
        <v>7.2745901824673151E-2</v>
      </c>
      <c r="BH7">
        <v>43066.784</v>
      </c>
      <c r="BI7">
        <v>1.8676829920711051E-2</v>
      </c>
      <c r="BJ7">
        <v>1.5085131859035849E-2</v>
      </c>
      <c r="BK7">
        <v>1</v>
      </c>
      <c r="BL7" t="s">
        <v>67</v>
      </c>
      <c r="BM7">
        <v>0</v>
      </c>
      <c r="BN7" t="s">
        <v>195</v>
      </c>
    </row>
    <row r="8" spans="1:66">
      <c r="A8" s="138" t="str">
        <f t="shared" ref="A8:A19" si="20">W8</f>
        <v>성산여객</v>
      </c>
      <c r="B8" s="138" t="str">
        <f t="shared" ref="B8:B19" si="21">V8</f>
        <v>521</v>
      </c>
      <c r="C8" s="139" t="str">
        <f t="shared" ref="C8:C19" si="22">Y8</f>
        <v>71바7509</v>
      </c>
      <c r="D8" s="113" t="str">
        <f t="shared" ref="D8:D19" si="23">Z8</f>
        <v>중형</v>
      </c>
      <c r="E8" s="109" t="str">
        <f t="shared" si="16"/>
        <v>D</v>
      </c>
      <c r="F8" s="159">
        <f t="shared" si="17"/>
        <v>0.83640000000000003</v>
      </c>
      <c r="G8" s="160">
        <f t="shared" si="18"/>
        <v>2.0910000000000002</v>
      </c>
      <c r="H8" s="161">
        <f t="shared" si="19"/>
        <v>2.5</v>
      </c>
      <c r="I8" s="162">
        <f t="shared" ref="I8:I19" si="24">AC8</f>
        <v>1587.8879999999999</v>
      </c>
      <c r="J8" s="163">
        <f t="shared" ref="J8:J19" si="25">AI8/AH8</f>
        <v>3.4206793267568605E-2</v>
      </c>
      <c r="K8" s="163">
        <f t="shared" ref="K8:K19" si="26">AJ8/AH8</f>
        <v>0.47513482835245185</v>
      </c>
      <c r="L8" s="163">
        <f t="shared" ref="L8:L19" si="27">AK8/AC8</f>
        <v>0.20845298912769666</v>
      </c>
      <c r="M8" s="164">
        <f t="shared" ref="M8:M19" si="28">AG8</f>
        <v>15.173999999999999</v>
      </c>
      <c r="N8" s="165">
        <f t="shared" ref="N8:N19" si="29">IF(AW8=0,AT8,"속도계이상")</f>
        <v>0.56699999999999995</v>
      </c>
      <c r="O8" s="165">
        <f t="shared" ref="O8:O19" si="30">IF(AW8=0,AU8,"속도계이상")</f>
        <v>28.088000000000001</v>
      </c>
      <c r="P8" s="166">
        <f t="shared" ref="P8:P19" si="31">AQ8/60</f>
        <v>0</v>
      </c>
      <c r="Q8" s="167">
        <f t="shared" ref="Q8:Q19" si="32">AN8</f>
        <v>68</v>
      </c>
      <c r="R8" s="168">
        <f t="shared" ref="R8:R19" si="33">AC8/(AH8-AI8-AJ8)</f>
        <v>26.191354402630214</v>
      </c>
      <c r="S8" s="140">
        <f t="shared" ref="S8:S19" si="34">IF(AW8=0,AL8,"속도계이상")</f>
        <v>9</v>
      </c>
      <c r="T8" s="140">
        <f t="shared" ref="T8:T19" si="35">IF(AW8=0,AM8,"속도계이상")</f>
        <v>446</v>
      </c>
      <c r="U8" t="s">
        <v>117</v>
      </c>
      <c r="V8" s="5" t="s">
        <v>118</v>
      </c>
      <c r="W8" t="s">
        <v>117</v>
      </c>
      <c r="X8" s="5" t="s">
        <v>118</v>
      </c>
      <c r="Y8" t="s">
        <v>173</v>
      </c>
      <c r="Z8" t="s">
        <v>169</v>
      </c>
      <c r="AA8" t="s">
        <v>48</v>
      </c>
      <c r="AB8">
        <v>518</v>
      </c>
      <c r="AC8" s="1">
        <v>1587.8879999999999</v>
      </c>
      <c r="AD8" s="1">
        <v>759.39</v>
      </c>
      <c r="AE8" s="28">
        <v>2.0910000000000002</v>
      </c>
      <c r="AF8">
        <v>2.5</v>
      </c>
      <c r="AG8">
        <v>15.173999999999999</v>
      </c>
      <c r="AH8">
        <v>123.561363</v>
      </c>
      <c r="AI8">
        <v>4.2266380000000003</v>
      </c>
      <c r="AJ8">
        <v>58.708306999999998</v>
      </c>
      <c r="AK8">
        <v>331</v>
      </c>
      <c r="AL8">
        <v>9</v>
      </c>
      <c r="AM8">
        <v>446</v>
      </c>
      <c r="AN8">
        <v>68</v>
      </c>
      <c r="AO8">
        <v>12.851006999999999</v>
      </c>
      <c r="AP8">
        <v>381.9</v>
      </c>
      <c r="AQ8">
        <v>0</v>
      </c>
      <c r="AR8">
        <v>121</v>
      </c>
      <c r="AS8">
        <v>47787</v>
      </c>
      <c r="AT8">
        <v>0.56699999999999995</v>
      </c>
      <c r="AU8">
        <v>28.088000000000001</v>
      </c>
      <c r="AV8">
        <v>11756</v>
      </c>
      <c r="AW8">
        <v>0</v>
      </c>
      <c r="AX8" s="29">
        <v>0.59</v>
      </c>
      <c r="AY8">
        <v>0.83640000000000003</v>
      </c>
      <c r="AZ8" t="s">
        <v>67</v>
      </c>
      <c r="BA8" t="s">
        <v>188</v>
      </c>
      <c r="BB8">
        <v>1</v>
      </c>
      <c r="BC8" t="s">
        <v>236</v>
      </c>
      <c r="BD8">
        <v>3</v>
      </c>
      <c r="BE8">
        <v>8930.6489999999994</v>
      </c>
      <c r="BF8">
        <v>0.17780208358877389</v>
      </c>
      <c r="BG8">
        <v>0.1487136627136505</v>
      </c>
      <c r="BH8">
        <v>43066.784</v>
      </c>
      <c r="BI8">
        <v>3.6870363944519285E-2</v>
      </c>
      <c r="BJ8">
        <v>3.0838372403195931E-2</v>
      </c>
      <c r="BK8">
        <v>1</v>
      </c>
      <c r="BL8" t="s">
        <v>69</v>
      </c>
      <c r="BM8">
        <v>-1</v>
      </c>
      <c r="BN8" t="s">
        <v>193</v>
      </c>
    </row>
    <row r="9" spans="1:66">
      <c r="A9" s="141" t="str">
        <f t="shared" si="20"/>
        <v>성산여객</v>
      </c>
      <c r="B9" s="141" t="str">
        <f t="shared" si="21"/>
        <v>551</v>
      </c>
      <c r="C9" s="142" t="str">
        <f t="shared" si="22"/>
        <v>71바7051</v>
      </c>
      <c r="D9" s="130" t="str">
        <f t="shared" si="23"/>
        <v>중형</v>
      </c>
      <c r="E9" s="126" t="str">
        <f t="shared" si="16"/>
        <v>F</v>
      </c>
      <c r="F9" s="149">
        <f t="shared" si="17"/>
        <v>0.75160000000000005</v>
      </c>
      <c r="G9" s="150">
        <f t="shared" si="18"/>
        <v>1.879</v>
      </c>
      <c r="H9" s="151">
        <f t="shared" si="19"/>
        <v>2.5</v>
      </c>
      <c r="I9" s="152">
        <f t="shared" si="24"/>
        <v>3793.1610000000001</v>
      </c>
      <c r="J9" s="153">
        <f t="shared" si="25"/>
        <v>6.1702538921101724E-2</v>
      </c>
      <c r="K9" s="153">
        <f t="shared" si="26"/>
        <v>0.45490510551677077</v>
      </c>
      <c r="L9" s="153">
        <f t="shared" si="27"/>
        <v>0.20194239052863824</v>
      </c>
      <c r="M9" s="154">
        <f t="shared" si="28"/>
        <v>11.824</v>
      </c>
      <c r="N9" s="155">
        <f t="shared" si="29"/>
        <v>1.4239999999999999</v>
      </c>
      <c r="O9" s="155">
        <f t="shared" si="30"/>
        <v>20.616</v>
      </c>
      <c r="P9" s="156">
        <f t="shared" si="31"/>
        <v>0</v>
      </c>
      <c r="Q9" s="157">
        <f t="shared" si="32"/>
        <v>61</v>
      </c>
      <c r="R9" s="158">
        <f t="shared" si="33"/>
        <v>19.980793336042979</v>
      </c>
      <c r="S9" s="143">
        <f t="shared" si="34"/>
        <v>54</v>
      </c>
      <c r="T9" s="143">
        <f t="shared" si="35"/>
        <v>782</v>
      </c>
      <c r="U9" t="s">
        <v>117</v>
      </c>
      <c r="V9" s="5" t="s">
        <v>119</v>
      </c>
      <c r="W9" t="s">
        <v>117</v>
      </c>
      <c r="X9" s="5" t="s">
        <v>119</v>
      </c>
      <c r="Y9" t="s">
        <v>177</v>
      </c>
      <c r="Z9" t="s">
        <v>169</v>
      </c>
      <c r="AA9" t="s">
        <v>48</v>
      </c>
      <c r="AB9">
        <v>518</v>
      </c>
      <c r="AC9" s="1">
        <v>3793.1610000000001</v>
      </c>
      <c r="AD9" s="1">
        <v>2018.7750000000001</v>
      </c>
      <c r="AE9" s="28">
        <v>1.879</v>
      </c>
      <c r="AF9">
        <v>2.5</v>
      </c>
      <c r="AG9">
        <v>11.824</v>
      </c>
      <c r="AH9">
        <v>392.72520100000003</v>
      </c>
      <c r="AI9">
        <v>24.232142</v>
      </c>
      <c r="AJ9">
        <v>178.65269900000001</v>
      </c>
      <c r="AK9">
        <v>766</v>
      </c>
      <c r="AL9">
        <v>54</v>
      </c>
      <c r="AM9">
        <v>782</v>
      </c>
      <c r="AN9">
        <v>61</v>
      </c>
      <c r="AO9">
        <v>9.6585619999999999</v>
      </c>
      <c r="AP9">
        <v>0</v>
      </c>
      <c r="AQ9">
        <v>0</v>
      </c>
      <c r="AR9">
        <v>140</v>
      </c>
      <c r="AS9">
        <v>116323</v>
      </c>
      <c r="AT9">
        <v>1.4239999999999999</v>
      </c>
      <c r="AU9">
        <v>20.616</v>
      </c>
      <c r="AV9">
        <v>840</v>
      </c>
      <c r="AW9">
        <v>0</v>
      </c>
      <c r="AX9" s="29">
        <v>0.59</v>
      </c>
      <c r="AY9">
        <v>0.75160000000000005</v>
      </c>
      <c r="AZ9" t="s">
        <v>70</v>
      </c>
      <c r="BA9" t="s">
        <v>190</v>
      </c>
      <c r="BB9">
        <v>1</v>
      </c>
      <c r="BC9" t="s">
        <v>191</v>
      </c>
      <c r="BD9">
        <v>2</v>
      </c>
      <c r="BE9">
        <v>4800.4210000000003</v>
      </c>
      <c r="BF9">
        <v>0.79017257028081489</v>
      </c>
      <c r="BG9">
        <v>0.5938937038230605</v>
      </c>
      <c r="BH9">
        <v>43066.784</v>
      </c>
      <c r="BI9">
        <v>8.807625384797714E-2</v>
      </c>
      <c r="BJ9">
        <v>6.6198112392139616E-2</v>
      </c>
      <c r="BK9">
        <v>1</v>
      </c>
      <c r="BL9" t="s">
        <v>70</v>
      </c>
      <c r="BM9">
        <v>0</v>
      </c>
      <c r="BN9" t="s">
        <v>195</v>
      </c>
    </row>
    <row r="10" spans="1:66">
      <c r="A10" s="138" t="str">
        <f t="shared" si="20"/>
        <v>성산여객</v>
      </c>
      <c r="B10" s="138" t="str">
        <f t="shared" si="21"/>
        <v>551</v>
      </c>
      <c r="C10" s="139" t="str">
        <f t="shared" si="22"/>
        <v>71바7054</v>
      </c>
      <c r="D10" s="113" t="str">
        <f t="shared" si="23"/>
        <v>중형</v>
      </c>
      <c r="E10" s="109" t="str">
        <f t="shared" si="16"/>
        <v>D</v>
      </c>
      <c r="F10" s="159">
        <f t="shared" si="17"/>
        <v>0.83035714285714302</v>
      </c>
      <c r="G10" s="160">
        <f t="shared" si="18"/>
        <v>2.3250000000000002</v>
      </c>
      <c r="H10" s="161">
        <f t="shared" si="19"/>
        <v>2.8</v>
      </c>
      <c r="I10" s="162">
        <f t="shared" si="24"/>
        <v>1007.26</v>
      </c>
      <c r="J10" s="163">
        <f t="shared" si="25"/>
        <v>6.8391720669802591E-2</v>
      </c>
      <c r="K10" s="163">
        <f t="shared" si="26"/>
        <v>0.44052270672349925</v>
      </c>
      <c r="L10" s="163">
        <f t="shared" si="27"/>
        <v>0.12310624863491056</v>
      </c>
      <c r="M10" s="164">
        <f t="shared" si="28"/>
        <v>5.1520000000000001</v>
      </c>
      <c r="N10" s="165">
        <f t="shared" si="29"/>
        <v>0.29799999999999999</v>
      </c>
      <c r="O10" s="165">
        <f t="shared" si="30"/>
        <v>3.4750000000000001</v>
      </c>
      <c r="P10" s="166">
        <f t="shared" si="31"/>
        <v>0</v>
      </c>
      <c r="Q10" s="167">
        <f t="shared" si="32"/>
        <v>68</v>
      </c>
      <c r="R10" s="168">
        <f t="shared" si="33"/>
        <v>19.620031404204909</v>
      </c>
      <c r="S10" s="140">
        <f t="shared" si="34"/>
        <v>3</v>
      </c>
      <c r="T10" s="140">
        <f t="shared" si="35"/>
        <v>35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238</v>
      </c>
      <c r="Z10" s="4" t="s">
        <v>169</v>
      </c>
      <c r="AA10" s="4" t="s">
        <v>171</v>
      </c>
      <c r="AB10" s="4">
        <v>518</v>
      </c>
      <c r="AC10" s="4">
        <v>1007.26</v>
      </c>
      <c r="AD10" s="4">
        <v>433.279</v>
      </c>
      <c r="AE10" s="4">
        <v>2.3250000000000002</v>
      </c>
      <c r="AF10" s="4">
        <v>2.8</v>
      </c>
      <c r="AG10" s="4">
        <v>5.1520000000000001</v>
      </c>
      <c r="AH10" s="4">
        <v>104.54053399999999</v>
      </c>
      <c r="AI10" s="4">
        <v>7.1497070000000003</v>
      </c>
      <c r="AJ10" s="4">
        <v>46.052478999999998</v>
      </c>
      <c r="AK10" s="4">
        <v>124</v>
      </c>
      <c r="AL10" s="4">
        <v>3</v>
      </c>
      <c r="AM10" s="4">
        <v>35</v>
      </c>
      <c r="AN10" s="4">
        <v>68</v>
      </c>
      <c r="AO10" s="4">
        <v>9.6351139999999997</v>
      </c>
      <c r="AP10" s="4">
        <v>24.9</v>
      </c>
      <c r="AQ10" s="4">
        <v>0</v>
      </c>
      <c r="AR10" s="4">
        <v>40</v>
      </c>
      <c r="AS10" s="4">
        <v>34197</v>
      </c>
      <c r="AT10" s="4">
        <v>0.29799999999999999</v>
      </c>
      <c r="AU10" s="4">
        <v>3.4750000000000001</v>
      </c>
      <c r="AV10" s="4">
        <v>0</v>
      </c>
      <c r="AW10" s="4">
        <v>0</v>
      </c>
      <c r="AX10" s="30">
        <v>0.48</v>
      </c>
      <c r="AY10">
        <v>0.83035714285714302</v>
      </c>
      <c r="AZ10" t="s">
        <v>67</v>
      </c>
      <c r="BA10" t="s">
        <v>190</v>
      </c>
      <c r="BB10">
        <v>1</v>
      </c>
      <c r="BC10" t="s">
        <v>239</v>
      </c>
      <c r="BD10">
        <v>1</v>
      </c>
      <c r="BE10">
        <v>4800.4210000000003</v>
      </c>
      <c r="BF10">
        <v>0.20982742971918503</v>
      </c>
      <c r="BG10">
        <v>0.17423170503468047</v>
      </c>
      <c r="BH10">
        <v>43066.784</v>
      </c>
      <c r="BI10">
        <v>2.3388326372361587E-2</v>
      </c>
      <c r="BJ10">
        <v>1.9420663862764535E-2</v>
      </c>
      <c r="BK10">
        <v>1</v>
      </c>
      <c r="BL10" t="s">
        <v>67</v>
      </c>
      <c r="BM10">
        <v>0</v>
      </c>
      <c r="BN10" t="s">
        <v>195</v>
      </c>
    </row>
    <row r="11" spans="1:66">
      <c r="A11" s="141" t="str">
        <f t="shared" si="20"/>
        <v>성산여객</v>
      </c>
      <c r="B11" s="141" t="str">
        <f t="shared" si="21"/>
        <v>551</v>
      </c>
      <c r="C11" s="142" t="str">
        <f t="shared" si="22"/>
        <v>71바7057</v>
      </c>
      <c r="D11" s="130" t="str">
        <f t="shared" si="23"/>
        <v>중형</v>
      </c>
      <c r="E11" s="126" t="str">
        <f t="shared" si="16"/>
        <v>이상</v>
      </c>
      <c r="F11" s="149">
        <f t="shared" si="17"/>
        <v>0.58285714285714285</v>
      </c>
      <c r="G11" s="150">
        <f t="shared" si="18"/>
        <v>1.6319999999999999</v>
      </c>
      <c r="H11" s="151">
        <f t="shared" si="19"/>
        <v>2.8</v>
      </c>
      <c r="I11" s="152">
        <f t="shared" si="24"/>
        <v>559.05700000000002</v>
      </c>
      <c r="J11" s="153">
        <f t="shared" si="25"/>
        <v>2.0273654929951292E-2</v>
      </c>
      <c r="K11" s="153">
        <f t="shared" si="26"/>
        <v>0.518802682250744</v>
      </c>
      <c r="L11" s="153">
        <f t="shared" si="27"/>
        <v>0.14309810985284147</v>
      </c>
      <c r="M11" s="154">
        <f t="shared" si="28"/>
        <v>8.0510000000000002</v>
      </c>
      <c r="N11" s="155" t="str">
        <f t="shared" si="29"/>
        <v>속도계이상</v>
      </c>
      <c r="O11" s="155" t="str">
        <f t="shared" si="30"/>
        <v>속도계이상</v>
      </c>
      <c r="P11" s="156">
        <f t="shared" si="31"/>
        <v>0.08</v>
      </c>
      <c r="Q11" s="157">
        <f t="shared" si="32"/>
        <v>104</v>
      </c>
      <c r="R11" s="158">
        <f t="shared" si="33"/>
        <v>17.060158207526985</v>
      </c>
      <c r="S11" s="143" t="str">
        <f t="shared" si="34"/>
        <v>속도계이상</v>
      </c>
      <c r="T11" s="143" t="str">
        <f t="shared" si="35"/>
        <v>속도계이상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240</v>
      </c>
      <c r="Z11" t="s">
        <v>169</v>
      </c>
      <c r="AA11" t="s">
        <v>171</v>
      </c>
      <c r="AB11">
        <v>518</v>
      </c>
      <c r="AC11" s="1">
        <v>559.05700000000002</v>
      </c>
      <c r="AD11" s="1">
        <v>342.53300000000002</v>
      </c>
      <c r="AE11" s="28">
        <v>1.6319999999999999</v>
      </c>
      <c r="AF11">
        <v>2.8</v>
      </c>
      <c r="AG11">
        <v>8.0510000000000002</v>
      </c>
      <c r="AH11">
        <v>71.095814000000004</v>
      </c>
      <c r="AI11">
        <v>1.4413720000000001</v>
      </c>
      <c r="AJ11">
        <v>36.884698999999998</v>
      </c>
      <c r="AK11">
        <v>80</v>
      </c>
      <c r="AL11">
        <v>544</v>
      </c>
      <c r="AM11">
        <v>76</v>
      </c>
      <c r="AN11">
        <v>104</v>
      </c>
      <c r="AO11">
        <v>7.8634300000000001</v>
      </c>
      <c r="AP11">
        <v>11</v>
      </c>
      <c r="AQ11">
        <v>4.8</v>
      </c>
      <c r="AR11">
        <v>27</v>
      </c>
      <c r="AS11">
        <v>21226</v>
      </c>
      <c r="AT11">
        <v>97.307000000000002</v>
      </c>
      <c r="AU11">
        <v>13.593999999999999</v>
      </c>
      <c r="AV11">
        <v>5646</v>
      </c>
      <c r="AW11">
        <v>17</v>
      </c>
      <c r="AX11" s="29">
        <v>0.48</v>
      </c>
      <c r="AY11">
        <v>0.58285714285714285</v>
      </c>
      <c r="AZ11" t="s">
        <v>217</v>
      </c>
      <c r="BA11" t="s">
        <v>190</v>
      </c>
      <c r="BB11">
        <v>1</v>
      </c>
      <c r="BC11" t="s">
        <v>241</v>
      </c>
      <c r="BD11">
        <v>1</v>
      </c>
      <c r="BE11">
        <v>4800.4210000000003</v>
      </c>
      <c r="BF11">
        <v>0.11645999382137524</v>
      </c>
      <c r="BG11">
        <v>6.7879539255887286E-2</v>
      </c>
      <c r="BH11">
        <v>43066.784</v>
      </c>
      <c r="BI11">
        <v>1.2981164323762834E-2</v>
      </c>
      <c r="BJ11">
        <v>7.5661643487074806E-3</v>
      </c>
      <c r="BK11">
        <v>1</v>
      </c>
      <c r="BL11" t="s">
        <v>217</v>
      </c>
      <c r="BM11">
        <v>0</v>
      </c>
      <c r="BN11" t="s">
        <v>195</v>
      </c>
    </row>
    <row r="12" spans="1:66" s="2" customFormat="1">
      <c r="A12" s="138" t="str">
        <f t="shared" si="20"/>
        <v>성산여객</v>
      </c>
      <c r="B12" s="138" t="str">
        <f t="shared" si="21"/>
        <v>586</v>
      </c>
      <c r="C12" s="139" t="str">
        <f t="shared" si="22"/>
        <v>71바7059</v>
      </c>
      <c r="D12" s="113" t="str">
        <f t="shared" si="23"/>
        <v>중형</v>
      </c>
      <c r="E12" s="109" t="str">
        <f t="shared" si="16"/>
        <v>F</v>
      </c>
      <c r="F12" s="159">
        <f t="shared" si="17"/>
        <v>0.71615384615384614</v>
      </c>
      <c r="G12" s="160">
        <f t="shared" si="18"/>
        <v>1.8620000000000001</v>
      </c>
      <c r="H12" s="161">
        <f t="shared" si="19"/>
        <v>2.6</v>
      </c>
      <c r="I12" s="162">
        <f t="shared" si="24"/>
        <v>5775.27</v>
      </c>
      <c r="J12" s="163">
        <f t="shared" si="25"/>
        <v>2.1514536452550546E-2</v>
      </c>
      <c r="K12" s="163">
        <f t="shared" si="26"/>
        <v>0.48565824704795663</v>
      </c>
      <c r="L12" s="163">
        <f t="shared" si="27"/>
        <v>0.20120271433197062</v>
      </c>
      <c r="M12" s="164">
        <f t="shared" si="28"/>
        <v>7.67</v>
      </c>
      <c r="N12" s="165" t="str">
        <f t="shared" si="29"/>
        <v>속도계이상</v>
      </c>
      <c r="O12" s="165" t="str">
        <f t="shared" si="30"/>
        <v>속도계이상</v>
      </c>
      <c r="P12" s="166">
        <f t="shared" si="31"/>
        <v>0.15333333333333332</v>
      </c>
      <c r="Q12" s="167">
        <f t="shared" si="32"/>
        <v>93</v>
      </c>
      <c r="R12" s="168">
        <f t="shared" si="33"/>
        <v>26.008442013140339</v>
      </c>
      <c r="S12" s="140" t="str">
        <f t="shared" si="34"/>
        <v>속도계이상</v>
      </c>
      <c r="T12" s="140" t="str">
        <f t="shared" si="35"/>
        <v>속도계이상</v>
      </c>
      <c r="U12" t="s">
        <v>117</v>
      </c>
      <c r="V12" s="5" t="s">
        <v>120</v>
      </c>
      <c r="W12" t="s">
        <v>117</v>
      </c>
      <c r="X12" s="5" t="s">
        <v>120</v>
      </c>
      <c r="Y12" t="s">
        <v>185</v>
      </c>
      <c r="Z12" t="s">
        <v>169</v>
      </c>
      <c r="AA12" t="s">
        <v>171</v>
      </c>
      <c r="AB12">
        <v>518</v>
      </c>
      <c r="AC12" s="1">
        <v>5775.27</v>
      </c>
      <c r="AD12" s="1">
        <v>3102.24</v>
      </c>
      <c r="AE12" s="28">
        <v>1.8620000000000001</v>
      </c>
      <c r="AF12">
        <v>2.6</v>
      </c>
      <c r="AG12">
        <v>7.67</v>
      </c>
      <c r="AH12">
        <v>450.57103699999999</v>
      </c>
      <c r="AI12">
        <v>9.6938270000000006</v>
      </c>
      <c r="AJ12">
        <v>218.82354000000001</v>
      </c>
      <c r="AK12">
        <v>1162</v>
      </c>
      <c r="AL12">
        <v>0</v>
      </c>
      <c r="AM12">
        <v>0</v>
      </c>
      <c r="AN12">
        <v>93</v>
      </c>
      <c r="AO12">
        <v>12.817667999999999</v>
      </c>
      <c r="AP12">
        <v>6064.9</v>
      </c>
      <c r="AQ12">
        <v>9.1999999999999993</v>
      </c>
      <c r="AR12">
        <v>296</v>
      </c>
      <c r="AS12">
        <v>213795</v>
      </c>
      <c r="AT12">
        <v>0</v>
      </c>
      <c r="AU12">
        <v>0</v>
      </c>
      <c r="AV12">
        <v>0</v>
      </c>
      <c r="AW12">
        <v>17</v>
      </c>
      <c r="AX12" s="29">
        <v>0.35</v>
      </c>
      <c r="AY12" s="2">
        <v>0.71615384615384614</v>
      </c>
      <c r="AZ12" s="2" t="s">
        <v>70</v>
      </c>
      <c r="BA12" s="2" t="s">
        <v>192</v>
      </c>
      <c r="BB12" s="2">
        <v>3</v>
      </c>
      <c r="BC12" s="2" t="s">
        <v>243</v>
      </c>
      <c r="BD12" s="2">
        <v>1</v>
      </c>
      <c r="BE12" s="2">
        <v>7735.5839999999998</v>
      </c>
      <c r="BF12" s="2">
        <v>0.746584873229998</v>
      </c>
      <c r="BG12" s="2">
        <v>0.53466962844394472</v>
      </c>
      <c r="BH12" s="2">
        <v>43066.784</v>
      </c>
      <c r="BI12" s="2">
        <v>0.13410033124367959</v>
      </c>
      <c r="BJ12" s="2">
        <v>9.6036467990665925E-2</v>
      </c>
      <c r="BK12" s="2">
        <v>1</v>
      </c>
      <c r="BL12" s="2" t="s">
        <v>70</v>
      </c>
      <c r="BM12" s="2">
        <v>0</v>
      </c>
      <c r="BN12" s="2" t="s">
        <v>195</v>
      </c>
    </row>
    <row r="13" spans="1:66">
      <c r="A13" s="141" t="str">
        <f t="shared" si="20"/>
        <v>성산여객</v>
      </c>
      <c r="B13" s="141" t="str">
        <f t="shared" si="21"/>
        <v>586</v>
      </c>
      <c r="C13" s="142" t="str">
        <f t="shared" si="22"/>
        <v>71바7071</v>
      </c>
      <c r="D13" s="130" t="str">
        <f t="shared" si="23"/>
        <v>중형</v>
      </c>
      <c r="E13" s="126" t="str">
        <f t="shared" si="16"/>
        <v>F</v>
      </c>
      <c r="F13" s="149">
        <f t="shared" si="17"/>
        <v>0.76999999999999991</v>
      </c>
      <c r="G13" s="150">
        <f t="shared" si="18"/>
        <v>2.0019999999999998</v>
      </c>
      <c r="H13" s="151">
        <f t="shared" si="19"/>
        <v>2.6</v>
      </c>
      <c r="I13" s="152">
        <f t="shared" si="24"/>
        <v>529.30200000000002</v>
      </c>
      <c r="J13" s="153">
        <f t="shared" si="25"/>
        <v>7.1312846591682327E-2</v>
      </c>
      <c r="K13" s="153">
        <f t="shared" si="26"/>
        <v>0.40940518956599564</v>
      </c>
      <c r="L13" s="153">
        <f t="shared" si="27"/>
        <v>0.24938503916478683</v>
      </c>
      <c r="M13" s="154">
        <f t="shared" si="28"/>
        <v>9.2829999999999995</v>
      </c>
      <c r="N13" s="155">
        <f t="shared" si="29"/>
        <v>1.1339999999999999</v>
      </c>
      <c r="O13" s="155">
        <f t="shared" si="30"/>
        <v>31.361999999999998</v>
      </c>
      <c r="P13" s="156">
        <f t="shared" si="31"/>
        <v>0</v>
      </c>
      <c r="Q13" s="157">
        <f t="shared" si="32"/>
        <v>71</v>
      </c>
      <c r="R13" s="158">
        <f t="shared" si="33"/>
        <v>23.6195774632866</v>
      </c>
      <c r="S13" s="143">
        <f t="shared" si="34"/>
        <v>6</v>
      </c>
      <c r="T13" s="143">
        <f t="shared" si="35"/>
        <v>166</v>
      </c>
      <c r="U13" t="s">
        <v>117</v>
      </c>
      <c r="V13" t="s">
        <v>120</v>
      </c>
      <c r="W13" s="4" t="s">
        <v>117</v>
      </c>
      <c r="X13" s="4" t="s">
        <v>120</v>
      </c>
      <c r="Y13" s="4" t="s">
        <v>242</v>
      </c>
      <c r="Z13" s="4" t="s">
        <v>169</v>
      </c>
      <c r="AA13" s="4" t="s">
        <v>171</v>
      </c>
      <c r="AB13" s="4">
        <v>518</v>
      </c>
      <c r="AC13" s="4">
        <v>529.30200000000002</v>
      </c>
      <c r="AD13" s="4">
        <v>264.41500000000002</v>
      </c>
      <c r="AE13" s="4">
        <v>2.0019999999999998</v>
      </c>
      <c r="AF13" s="4">
        <v>2.6</v>
      </c>
      <c r="AG13" s="4">
        <v>9.2829999999999995</v>
      </c>
      <c r="AH13" s="4">
        <v>43.154707000000002</v>
      </c>
      <c r="AI13" s="4">
        <v>3.0774849999999998</v>
      </c>
      <c r="AJ13" s="4">
        <v>17.667760999999999</v>
      </c>
      <c r="AK13" s="4">
        <v>132</v>
      </c>
      <c r="AL13" s="4">
        <v>6</v>
      </c>
      <c r="AM13" s="4">
        <v>166</v>
      </c>
      <c r="AN13" s="4">
        <v>71</v>
      </c>
      <c r="AO13" s="4">
        <v>12.265219999999999</v>
      </c>
      <c r="AP13" s="4">
        <v>86.6</v>
      </c>
      <c r="AQ13" s="4">
        <v>0</v>
      </c>
      <c r="AR13" s="4">
        <v>11</v>
      </c>
      <c r="AS13" s="4">
        <v>6797</v>
      </c>
      <c r="AT13" s="4">
        <v>1.1339999999999999</v>
      </c>
      <c r="AU13" s="4">
        <v>31.361999999999998</v>
      </c>
      <c r="AV13" s="4">
        <v>1350</v>
      </c>
      <c r="AW13" s="4">
        <v>0</v>
      </c>
      <c r="AX13" s="30">
        <v>0.46</v>
      </c>
      <c r="AY13">
        <v>0.76999999999999991</v>
      </c>
      <c r="AZ13" t="s">
        <v>70</v>
      </c>
      <c r="BA13" t="s">
        <v>192</v>
      </c>
      <c r="BB13">
        <v>2</v>
      </c>
      <c r="BC13" t="s">
        <v>201</v>
      </c>
      <c r="BD13">
        <v>2</v>
      </c>
      <c r="BE13">
        <v>7735.5839999999998</v>
      </c>
      <c r="BF13">
        <v>6.842431030417355E-2</v>
      </c>
      <c r="BG13">
        <v>5.2686718934213624E-2</v>
      </c>
      <c r="BH13">
        <v>43066.784</v>
      </c>
      <c r="BI13">
        <v>1.2290260633345644E-2</v>
      </c>
      <c r="BJ13">
        <v>9.4635006876761449E-3</v>
      </c>
      <c r="BK13">
        <v>1</v>
      </c>
      <c r="BL13" t="s">
        <v>70</v>
      </c>
      <c r="BM13">
        <v>0</v>
      </c>
      <c r="BN13" t="s">
        <v>195</v>
      </c>
    </row>
    <row r="14" spans="1:66">
      <c r="A14" s="138" t="str">
        <f t="shared" si="20"/>
        <v>성산여객</v>
      </c>
      <c r="B14" s="138" t="str">
        <f t="shared" si="21"/>
        <v>586</v>
      </c>
      <c r="C14" s="139" t="str">
        <f t="shared" si="22"/>
        <v>72바1327</v>
      </c>
      <c r="D14" s="113" t="str">
        <f t="shared" si="23"/>
        <v>중형</v>
      </c>
      <c r="E14" s="109" t="str">
        <f t="shared" si="16"/>
        <v>F</v>
      </c>
      <c r="F14" s="159">
        <f t="shared" si="17"/>
        <v>0.79730769230769227</v>
      </c>
      <c r="G14" s="160">
        <f t="shared" si="18"/>
        <v>2.073</v>
      </c>
      <c r="H14" s="161">
        <f t="shared" si="19"/>
        <v>2.6</v>
      </c>
      <c r="I14" s="162">
        <f t="shared" si="24"/>
        <v>1431.0119999999999</v>
      </c>
      <c r="J14" s="163">
        <f t="shared" si="25"/>
        <v>3.9123361485103751E-2</v>
      </c>
      <c r="K14" s="163">
        <f t="shared" si="26"/>
        <v>0.4333108392119665</v>
      </c>
      <c r="L14" s="163">
        <f t="shared" si="27"/>
        <v>0.18029198916570932</v>
      </c>
      <c r="M14" s="164">
        <f t="shared" si="28"/>
        <v>9.0530000000000008</v>
      </c>
      <c r="N14" s="165">
        <f t="shared" si="29"/>
        <v>7.0000000000000007E-2</v>
      </c>
      <c r="O14" s="165">
        <f t="shared" si="30"/>
        <v>53.808</v>
      </c>
      <c r="P14" s="166">
        <f t="shared" si="31"/>
        <v>0</v>
      </c>
      <c r="Q14" s="167">
        <f t="shared" si="32"/>
        <v>69</v>
      </c>
      <c r="R14" s="168">
        <f t="shared" si="33"/>
        <v>24.646165156029582</v>
      </c>
      <c r="S14" s="140">
        <f t="shared" si="34"/>
        <v>1</v>
      </c>
      <c r="T14" s="140">
        <f t="shared" si="35"/>
        <v>770</v>
      </c>
      <c r="U14" t="s">
        <v>117</v>
      </c>
      <c r="V14" s="5" t="s">
        <v>120</v>
      </c>
      <c r="W14" t="s">
        <v>117</v>
      </c>
      <c r="X14" s="5" t="s">
        <v>120</v>
      </c>
      <c r="Y14" t="s">
        <v>244</v>
      </c>
      <c r="Z14" t="s">
        <v>169</v>
      </c>
      <c r="AA14" t="s">
        <v>171</v>
      </c>
      <c r="AB14">
        <v>518</v>
      </c>
      <c r="AC14" s="1">
        <v>1431.0119999999999</v>
      </c>
      <c r="AD14" s="1">
        <v>690.29700000000003</v>
      </c>
      <c r="AE14" s="28">
        <v>2.073</v>
      </c>
      <c r="AF14">
        <v>2.6</v>
      </c>
      <c r="AG14">
        <v>9.0530000000000008</v>
      </c>
      <c r="AH14">
        <v>110.05690300000001</v>
      </c>
      <c r="AI14">
        <v>4.305796</v>
      </c>
      <c r="AJ14">
        <v>47.688848999999998</v>
      </c>
      <c r="AK14">
        <v>258</v>
      </c>
      <c r="AL14">
        <v>1</v>
      </c>
      <c r="AM14">
        <v>770</v>
      </c>
      <c r="AN14">
        <v>69</v>
      </c>
      <c r="AO14">
        <v>13.002473</v>
      </c>
      <c r="AP14">
        <v>417</v>
      </c>
      <c r="AQ14">
        <v>0</v>
      </c>
      <c r="AR14">
        <v>51</v>
      </c>
      <c r="AS14">
        <v>22777</v>
      </c>
      <c r="AT14">
        <v>7.0000000000000007E-2</v>
      </c>
      <c r="AU14">
        <v>53.808</v>
      </c>
      <c r="AV14">
        <v>0</v>
      </c>
      <c r="AW14">
        <v>0</v>
      </c>
      <c r="AX14" s="29">
        <v>0.45</v>
      </c>
      <c r="AY14">
        <v>0.79730769230769227</v>
      </c>
      <c r="AZ14" t="s">
        <v>70</v>
      </c>
      <c r="BA14" t="s">
        <v>192</v>
      </c>
      <c r="BB14">
        <v>1</v>
      </c>
      <c r="BC14" t="s">
        <v>200</v>
      </c>
      <c r="BD14">
        <v>1</v>
      </c>
      <c r="BE14">
        <v>7735.5839999999998</v>
      </c>
      <c r="BF14">
        <v>0.18499081646582857</v>
      </c>
      <c r="BG14">
        <v>0.14749460097448563</v>
      </c>
      <c r="BH14">
        <v>43066.784</v>
      </c>
      <c r="BI14">
        <v>3.3227742289742367E-2</v>
      </c>
      <c r="BJ14">
        <v>2.64927345256292E-2</v>
      </c>
      <c r="BK14">
        <v>1</v>
      </c>
      <c r="BL14" t="s">
        <v>69</v>
      </c>
      <c r="BM14">
        <v>-2</v>
      </c>
      <c r="BN14" t="s">
        <v>193</v>
      </c>
    </row>
    <row r="15" spans="1:66">
      <c r="A15" s="141" t="str">
        <f t="shared" si="20"/>
        <v>성산여객</v>
      </c>
      <c r="B15" s="141" t="str">
        <f t="shared" si="21"/>
        <v>588</v>
      </c>
      <c r="C15" s="142" t="str">
        <f t="shared" si="22"/>
        <v>71바7055</v>
      </c>
      <c r="D15" s="130" t="str">
        <f t="shared" si="23"/>
        <v>중형</v>
      </c>
      <c r="E15" s="126" t="str">
        <f t="shared" si="16"/>
        <v>A</v>
      </c>
      <c r="F15" s="149">
        <f t="shared" si="17"/>
        <v>0.95799999999999996</v>
      </c>
      <c r="G15" s="150">
        <f t="shared" si="18"/>
        <v>2.395</v>
      </c>
      <c r="H15" s="151">
        <f t="shared" si="19"/>
        <v>2.5</v>
      </c>
      <c r="I15" s="152">
        <f t="shared" si="24"/>
        <v>4622.924</v>
      </c>
      <c r="J15" s="153">
        <f t="shared" si="25"/>
        <v>3.0051986497116483E-2</v>
      </c>
      <c r="K15" s="153">
        <f t="shared" si="26"/>
        <v>0.44020832963838102</v>
      </c>
      <c r="L15" s="153">
        <f t="shared" si="27"/>
        <v>0.15574558439636904</v>
      </c>
      <c r="M15" s="154">
        <f t="shared" si="28"/>
        <v>5.2249999999999996</v>
      </c>
      <c r="N15" s="155">
        <f t="shared" si="29"/>
        <v>0.36799999999999999</v>
      </c>
      <c r="O15" s="155">
        <f t="shared" si="30"/>
        <v>4.6289999999999996</v>
      </c>
      <c r="P15" s="156">
        <f t="shared" si="31"/>
        <v>0</v>
      </c>
      <c r="Q15" s="157">
        <f t="shared" si="32"/>
        <v>69</v>
      </c>
      <c r="R15" s="158">
        <f t="shared" si="33"/>
        <v>20.330520325278194</v>
      </c>
      <c r="S15" s="143">
        <f t="shared" si="34"/>
        <v>17</v>
      </c>
      <c r="T15" s="143">
        <f t="shared" si="35"/>
        <v>214</v>
      </c>
      <c r="U15" t="s">
        <v>117</v>
      </c>
      <c r="V15" s="5" t="s">
        <v>121</v>
      </c>
      <c r="W15" t="s">
        <v>117</v>
      </c>
      <c r="X15" s="5" t="s">
        <v>121</v>
      </c>
      <c r="Y15" t="s">
        <v>172</v>
      </c>
      <c r="Z15" t="s">
        <v>169</v>
      </c>
      <c r="AA15" t="s">
        <v>171</v>
      </c>
      <c r="AB15">
        <v>518</v>
      </c>
      <c r="AC15" s="1">
        <v>4622.924</v>
      </c>
      <c r="AD15" s="1">
        <v>1930.5530000000001</v>
      </c>
      <c r="AE15" s="28">
        <v>2.395</v>
      </c>
      <c r="AF15">
        <v>2.5</v>
      </c>
      <c r="AG15">
        <v>5.2249999999999996</v>
      </c>
      <c r="AH15">
        <v>429.24550099999999</v>
      </c>
      <c r="AI15">
        <v>12.89968</v>
      </c>
      <c r="AJ15">
        <v>188.95744500000001</v>
      </c>
      <c r="AK15">
        <v>720</v>
      </c>
      <c r="AL15">
        <v>17</v>
      </c>
      <c r="AM15">
        <v>214</v>
      </c>
      <c r="AN15">
        <v>69</v>
      </c>
      <c r="AO15">
        <v>10.769883</v>
      </c>
      <c r="AP15">
        <v>156.5</v>
      </c>
      <c r="AQ15">
        <v>0</v>
      </c>
      <c r="AR15">
        <v>240</v>
      </c>
      <c r="AS15">
        <v>155695</v>
      </c>
      <c r="AT15">
        <v>0.36799999999999999</v>
      </c>
      <c r="AU15">
        <v>4.6289999999999996</v>
      </c>
      <c r="AV15">
        <v>2740</v>
      </c>
      <c r="AW15">
        <v>0</v>
      </c>
      <c r="AX15" s="29">
        <v>0.48</v>
      </c>
      <c r="AY15">
        <v>0.95799999999999996</v>
      </c>
      <c r="AZ15" t="s">
        <v>66</v>
      </c>
      <c r="BA15" t="s">
        <v>202</v>
      </c>
      <c r="BB15">
        <v>1</v>
      </c>
      <c r="BC15" t="s">
        <v>276</v>
      </c>
      <c r="BD15">
        <v>2</v>
      </c>
      <c r="BE15">
        <v>21600.13</v>
      </c>
      <c r="BF15">
        <v>0.21402297115804395</v>
      </c>
      <c r="BG15">
        <v>0.20503400636940608</v>
      </c>
      <c r="BH15">
        <v>43066.784</v>
      </c>
      <c r="BI15">
        <v>0.10734314408059817</v>
      </c>
      <c r="BJ15">
        <v>0.10283473202921305</v>
      </c>
      <c r="BK15">
        <v>1</v>
      </c>
      <c r="BL15" t="s">
        <v>68</v>
      </c>
      <c r="BM15">
        <v>1</v>
      </c>
      <c r="BN15" t="s">
        <v>194</v>
      </c>
    </row>
    <row r="16" spans="1:66">
      <c r="A16" s="138" t="str">
        <f t="shared" si="20"/>
        <v>성산여객</v>
      </c>
      <c r="B16" s="138" t="str">
        <f t="shared" si="21"/>
        <v>588</v>
      </c>
      <c r="C16" s="139" t="str">
        <f t="shared" si="22"/>
        <v>71바7081</v>
      </c>
      <c r="D16" s="113" t="str">
        <f t="shared" si="23"/>
        <v>중형</v>
      </c>
      <c r="E16" s="109" t="str">
        <f t="shared" si="16"/>
        <v>B</v>
      </c>
      <c r="F16" s="159">
        <f t="shared" si="17"/>
        <v>0.92307692307692302</v>
      </c>
      <c r="G16" s="160">
        <f t="shared" si="18"/>
        <v>2.4</v>
      </c>
      <c r="H16" s="161">
        <f t="shared" si="19"/>
        <v>2.6</v>
      </c>
      <c r="I16" s="162">
        <f t="shared" si="24"/>
        <v>3943.4690000000001</v>
      </c>
      <c r="J16" s="163">
        <f t="shared" si="25"/>
        <v>3.1981777912906233E-2</v>
      </c>
      <c r="K16" s="163">
        <f t="shared" si="26"/>
        <v>0.43875552054179884</v>
      </c>
      <c r="L16" s="163">
        <f t="shared" si="27"/>
        <v>0.28173164287585373</v>
      </c>
      <c r="M16" s="164">
        <f t="shared" si="28"/>
        <v>8.5690000000000008</v>
      </c>
      <c r="N16" s="165">
        <f t="shared" si="29"/>
        <v>0.48199999999999998</v>
      </c>
      <c r="O16" s="165">
        <f t="shared" si="30"/>
        <v>3.88</v>
      </c>
      <c r="P16" s="166">
        <f t="shared" si="31"/>
        <v>0</v>
      </c>
      <c r="Q16" s="167">
        <f t="shared" si="32"/>
        <v>63</v>
      </c>
      <c r="R16" s="168">
        <f t="shared" si="33"/>
        <v>20.089355056382427</v>
      </c>
      <c r="S16" s="140">
        <f t="shared" si="34"/>
        <v>19</v>
      </c>
      <c r="T16" s="140">
        <f t="shared" si="35"/>
        <v>153</v>
      </c>
      <c r="U16" t="s">
        <v>117</v>
      </c>
      <c r="V16" t="s">
        <v>121</v>
      </c>
      <c r="W16" s="4" t="s">
        <v>117</v>
      </c>
      <c r="X16" s="4" t="s">
        <v>121</v>
      </c>
      <c r="Y16" s="4" t="s">
        <v>182</v>
      </c>
      <c r="Z16" s="4" t="s">
        <v>169</v>
      </c>
      <c r="AA16" s="4" t="s">
        <v>48</v>
      </c>
      <c r="AB16" s="4">
        <v>518</v>
      </c>
      <c r="AC16" s="4">
        <v>3943.4690000000001</v>
      </c>
      <c r="AD16" s="4">
        <v>1643.06</v>
      </c>
      <c r="AE16" s="4">
        <v>2.4</v>
      </c>
      <c r="AF16" s="4">
        <v>2.6</v>
      </c>
      <c r="AG16" s="4">
        <v>8.5690000000000008</v>
      </c>
      <c r="AH16" s="4">
        <v>370.88660399999998</v>
      </c>
      <c r="AI16" s="4">
        <v>11.861613</v>
      </c>
      <c r="AJ16" s="4">
        <v>162.728545</v>
      </c>
      <c r="AK16" s="4">
        <v>1111</v>
      </c>
      <c r="AL16" s="4">
        <v>19</v>
      </c>
      <c r="AM16" s="4">
        <v>153</v>
      </c>
      <c r="AN16" s="4">
        <v>63</v>
      </c>
      <c r="AO16" s="4">
        <v>10.632546</v>
      </c>
      <c r="AP16" s="4">
        <v>0</v>
      </c>
      <c r="AQ16" s="4">
        <v>0</v>
      </c>
      <c r="AR16" s="4">
        <v>129</v>
      </c>
      <c r="AS16" s="4">
        <v>139918</v>
      </c>
      <c r="AT16" s="4">
        <v>0.48199999999999998</v>
      </c>
      <c r="AU16" s="4">
        <v>3.88</v>
      </c>
      <c r="AV16" s="4">
        <v>0</v>
      </c>
      <c r="AW16" s="4">
        <v>0</v>
      </c>
      <c r="AX16" s="30">
        <v>0.62</v>
      </c>
      <c r="AY16">
        <v>0.92307692307692302</v>
      </c>
      <c r="AZ16" t="s">
        <v>68</v>
      </c>
      <c r="BA16" t="s">
        <v>202</v>
      </c>
      <c r="BB16">
        <v>1</v>
      </c>
      <c r="BC16" t="s">
        <v>213</v>
      </c>
      <c r="BD16">
        <v>1</v>
      </c>
      <c r="BE16">
        <v>21600.13</v>
      </c>
      <c r="BF16">
        <v>0.18256691047692769</v>
      </c>
      <c r="BG16">
        <v>0.16852330197870247</v>
      </c>
      <c r="BH16">
        <v>43066.784</v>
      </c>
      <c r="BI16">
        <v>9.1566368178315802E-2</v>
      </c>
      <c r="BJ16">
        <v>8.4522801395368427E-2</v>
      </c>
      <c r="BK16">
        <v>1</v>
      </c>
      <c r="BL16" t="s">
        <v>68</v>
      </c>
      <c r="BM16">
        <v>0</v>
      </c>
      <c r="BN16" t="s">
        <v>195</v>
      </c>
    </row>
    <row r="17" spans="1:66">
      <c r="A17" s="141" t="str">
        <f t="shared" si="20"/>
        <v>성산여객</v>
      </c>
      <c r="B17" s="141" t="str">
        <f t="shared" si="21"/>
        <v>588</v>
      </c>
      <c r="C17" s="142" t="str">
        <f t="shared" si="22"/>
        <v>71바7085</v>
      </c>
      <c r="D17" s="130" t="str">
        <f t="shared" si="23"/>
        <v>중형</v>
      </c>
      <c r="E17" s="126" t="str">
        <f t="shared" si="16"/>
        <v>D</v>
      </c>
      <c r="F17" s="149">
        <f t="shared" si="17"/>
        <v>0.81923076923076921</v>
      </c>
      <c r="G17" s="150">
        <f t="shared" si="18"/>
        <v>2.13</v>
      </c>
      <c r="H17" s="151">
        <f t="shared" si="19"/>
        <v>2.6</v>
      </c>
      <c r="I17" s="152">
        <f t="shared" si="24"/>
        <v>4258.1480000000001</v>
      </c>
      <c r="J17" s="153">
        <f t="shared" si="25"/>
        <v>2.8330418792574894E-2</v>
      </c>
      <c r="K17" s="153">
        <f t="shared" si="26"/>
        <v>0.452390651734144</v>
      </c>
      <c r="L17" s="153">
        <f t="shared" si="27"/>
        <v>0.24517701122647687</v>
      </c>
      <c r="M17" s="154">
        <f t="shared" si="28"/>
        <v>11.199</v>
      </c>
      <c r="N17" s="155">
        <f t="shared" si="29"/>
        <v>2.1840000000000002</v>
      </c>
      <c r="O17" s="155">
        <f t="shared" si="30"/>
        <v>33.090000000000003</v>
      </c>
      <c r="P17" s="156">
        <f t="shared" si="31"/>
        <v>0</v>
      </c>
      <c r="Q17" s="157">
        <f t="shared" si="32"/>
        <v>68</v>
      </c>
      <c r="R17" s="158">
        <f t="shared" si="33"/>
        <v>20.839472476829393</v>
      </c>
      <c r="S17" s="143">
        <f t="shared" si="34"/>
        <v>93</v>
      </c>
      <c r="T17" s="143">
        <f t="shared" si="35"/>
        <v>1409</v>
      </c>
      <c r="U17" t="s">
        <v>117</v>
      </c>
      <c r="V17" s="5" t="s">
        <v>121</v>
      </c>
      <c r="W17" t="s">
        <v>117</v>
      </c>
      <c r="X17" s="5" t="s">
        <v>121</v>
      </c>
      <c r="Y17" t="s">
        <v>186</v>
      </c>
      <c r="Z17" t="s">
        <v>169</v>
      </c>
      <c r="AA17" t="s">
        <v>48</v>
      </c>
      <c r="AB17">
        <v>518</v>
      </c>
      <c r="AC17" s="1">
        <v>4258.1480000000001</v>
      </c>
      <c r="AD17" s="1">
        <v>1999.546</v>
      </c>
      <c r="AE17" s="28">
        <v>2.13</v>
      </c>
      <c r="AF17">
        <v>2.6</v>
      </c>
      <c r="AG17">
        <v>11.199</v>
      </c>
      <c r="AH17">
        <v>393.489665</v>
      </c>
      <c r="AI17">
        <v>11.147727</v>
      </c>
      <c r="AJ17">
        <v>178.01104599999999</v>
      </c>
      <c r="AK17">
        <v>1044</v>
      </c>
      <c r="AL17">
        <v>93</v>
      </c>
      <c r="AM17">
        <v>1409</v>
      </c>
      <c r="AN17">
        <v>68</v>
      </c>
      <c r="AO17">
        <v>10.821498</v>
      </c>
      <c r="AP17">
        <v>56.9</v>
      </c>
      <c r="AQ17">
        <v>0</v>
      </c>
      <c r="AR17">
        <v>215</v>
      </c>
      <c r="AS17">
        <v>121460</v>
      </c>
      <c r="AT17">
        <v>2.1840000000000002</v>
      </c>
      <c r="AU17">
        <v>33.090000000000003</v>
      </c>
      <c r="AV17">
        <v>0</v>
      </c>
      <c r="AW17">
        <v>0</v>
      </c>
      <c r="AX17" s="29">
        <v>0.62</v>
      </c>
      <c r="AY17">
        <v>0.81923076923076921</v>
      </c>
      <c r="AZ17" t="s">
        <v>67</v>
      </c>
      <c r="BA17" t="s">
        <v>202</v>
      </c>
      <c r="BB17">
        <v>1</v>
      </c>
      <c r="BC17" t="s">
        <v>203</v>
      </c>
      <c r="BD17">
        <v>1</v>
      </c>
      <c r="BE17">
        <v>21600.13</v>
      </c>
      <c r="BF17">
        <v>0.19713529501905774</v>
      </c>
      <c r="BG17">
        <v>0.1614992993809973</v>
      </c>
      <c r="BH17">
        <v>43066.784</v>
      </c>
      <c r="BI17">
        <v>9.8873136197028325E-2</v>
      </c>
      <c r="BJ17">
        <v>8.0999915422950125E-2</v>
      </c>
      <c r="BK17">
        <v>1</v>
      </c>
      <c r="BL17" t="s">
        <v>67</v>
      </c>
      <c r="BM17">
        <v>0</v>
      </c>
      <c r="BN17" t="s">
        <v>195</v>
      </c>
    </row>
    <row r="18" spans="1:66">
      <c r="A18" s="138" t="str">
        <f t="shared" si="20"/>
        <v>성산여객</v>
      </c>
      <c r="B18" s="138" t="str">
        <f t="shared" si="21"/>
        <v>588</v>
      </c>
      <c r="C18" s="139" t="str">
        <f t="shared" si="22"/>
        <v>71바7089</v>
      </c>
      <c r="D18" s="113" t="str">
        <f t="shared" si="23"/>
        <v>중형</v>
      </c>
      <c r="E18" s="109" t="str">
        <f t="shared" si="16"/>
        <v>C</v>
      </c>
      <c r="F18" s="159">
        <f t="shared" si="17"/>
        <v>0.86923076923076914</v>
      </c>
      <c r="G18" s="160">
        <f t="shared" si="18"/>
        <v>2.2599999999999998</v>
      </c>
      <c r="H18" s="161">
        <f t="shared" si="19"/>
        <v>2.6</v>
      </c>
      <c r="I18" s="162">
        <f t="shared" si="24"/>
        <v>4098.3149999999996</v>
      </c>
      <c r="J18" s="163">
        <f t="shared" si="25"/>
        <v>2.4791519757897066E-2</v>
      </c>
      <c r="K18" s="163">
        <f t="shared" si="26"/>
        <v>0.45581292502534859</v>
      </c>
      <c r="L18" s="163">
        <f t="shared" si="27"/>
        <v>0.18105001689718825</v>
      </c>
      <c r="M18" s="164">
        <f t="shared" si="28"/>
        <v>10.590999999999999</v>
      </c>
      <c r="N18" s="165">
        <f t="shared" si="29"/>
        <v>1.6839999999999999</v>
      </c>
      <c r="O18" s="165">
        <f t="shared" si="30"/>
        <v>16.396999999999998</v>
      </c>
      <c r="P18" s="166">
        <f t="shared" si="31"/>
        <v>0</v>
      </c>
      <c r="Q18" s="167">
        <f t="shared" si="32"/>
        <v>67</v>
      </c>
      <c r="R18" s="168">
        <f t="shared" si="33"/>
        <v>21.043192083487998</v>
      </c>
      <c r="S18" s="140">
        <f t="shared" si="34"/>
        <v>69</v>
      </c>
      <c r="T18" s="140">
        <f t="shared" si="35"/>
        <v>672</v>
      </c>
      <c r="U18" t="s">
        <v>117</v>
      </c>
      <c r="V18" s="5" t="s">
        <v>121</v>
      </c>
      <c r="W18" t="s">
        <v>117</v>
      </c>
      <c r="X18" s="5" t="s">
        <v>121</v>
      </c>
      <c r="Y18" t="s">
        <v>175</v>
      </c>
      <c r="Z18" t="s">
        <v>169</v>
      </c>
      <c r="AA18" t="s">
        <v>48</v>
      </c>
      <c r="AB18">
        <v>518</v>
      </c>
      <c r="AC18" s="1">
        <v>4098.3149999999996</v>
      </c>
      <c r="AD18" s="1">
        <v>1813.213</v>
      </c>
      <c r="AE18" s="28">
        <v>2.2599999999999998</v>
      </c>
      <c r="AF18">
        <v>2.6</v>
      </c>
      <c r="AG18">
        <v>10.590999999999999</v>
      </c>
      <c r="AH18">
        <v>374.96910600000001</v>
      </c>
      <c r="AI18">
        <v>9.2960539999999998</v>
      </c>
      <c r="AJ18">
        <v>170.91576499999999</v>
      </c>
      <c r="AK18">
        <v>742</v>
      </c>
      <c r="AL18">
        <v>69</v>
      </c>
      <c r="AM18">
        <v>672</v>
      </c>
      <c r="AN18">
        <v>67</v>
      </c>
      <c r="AO18">
        <v>10.929740000000001</v>
      </c>
      <c r="AP18">
        <v>72.599999999999994</v>
      </c>
      <c r="AQ18">
        <v>0</v>
      </c>
      <c r="AR18">
        <v>211</v>
      </c>
      <c r="AS18">
        <v>113066</v>
      </c>
      <c r="AT18">
        <v>1.6839999999999999</v>
      </c>
      <c r="AU18">
        <v>16.396999999999998</v>
      </c>
      <c r="AV18">
        <v>0</v>
      </c>
      <c r="AW18">
        <v>0</v>
      </c>
      <c r="AX18" s="29">
        <v>0.63</v>
      </c>
      <c r="AY18">
        <v>0.86923076923076914</v>
      </c>
      <c r="AZ18" t="s">
        <v>69</v>
      </c>
      <c r="BA18" t="s">
        <v>202</v>
      </c>
      <c r="BB18">
        <v>1</v>
      </c>
      <c r="BC18" t="s">
        <v>207</v>
      </c>
      <c r="BD18">
        <v>1</v>
      </c>
      <c r="BE18">
        <v>21600.13</v>
      </c>
      <c r="BF18">
        <v>0.18973566362795036</v>
      </c>
      <c r="BG18">
        <v>0.16492407684583377</v>
      </c>
      <c r="BH18">
        <v>43066.784</v>
      </c>
      <c r="BI18">
        <v>9.5161853738602808E-2</v>
      </c>
      <c r="BJ18">
        <v>8.2717611326631663E-2</v>
      </c>
      <c r="BK18">
        <v>1</v>
      </c>
      <c r="BL18" t="s">
        <v>69</v>
      </c>
      <c r="BM18">
        <v>0</v>
      </c>
      <c r="BN18" t="s">
        <v>195</v>
      </c>
    </row>
    <row r="19" spans="1:66">
      <c r="A19" s="141" t="str">
        <f t="shared" si="20"/>
        <v>성산여객</v>
      </c>
      <c r="B19" s="141" t="str">
        <f t="shared" si="21"/>
        <v>588</v>
      </c>
      <c r="C19" s="142" t="str">
        <f t="shared" si="22"/>
        <v>71바7091</v>
      </c>
      <c r="D19" s="130" t="str">
        <f t="shared" si="23"/>
        <v>중형</v>
      </c>
      <c r="E19" s="126" t="str">
        <f t="shared" si="16"/>
        <v>F</v>
      </c>
      <c r="F19" s="149">
        <f t="shared" si="17"/>
        <v>0.75</v>
      </c>
      <c r="G19" s="150">
        <f t="shared" si="18"/>
        <v>1.95</v>
      </c>
      <c r="H19" s="151">
        <f t="shared" si="19"/>
        <v>2.6</v>
      </c>
      <c r="I19" s="152">
        <f t="shared" si="24"/>
        <v>4677.2740000000003</v>
      </c>
      <c r="J19" s="153">
        <f t="shared" si="25"/>
        <v>1.4755488101959091E-2</v>
      </c>
      <c r="K19" s="153">
        <f t="shared" si="26"/>
        <v>0.47954386249622322</v>
      </c>
      <c r="L19" s="153">
        <f t="shared" si="27"/>
        <v>0.20353735958167085</v>
      </c>
      <c r="M19" s="154">
        <f t="shared" si="28"/>
        <v>12.39</v>
      </c>
      <c r="N19" s="155">
        <f t="shared" si="29"/>
        <v>2.8220000000000001</v>
      </c>
      <c r="O19" s="155">
        <f t="shared" si="30"/>
        <v>45.753</v>
      </c>
      <c r="P19" s="156">
        <f t="shared" si="31"/>
        <v>0</v>
      </c>
      <c r="Q19" s="157">
        <f t="shared" si="32"/>
        <v>65</v>
      </c>
      <c r="R19" s="158">
        <f t="shared" si="33"/>
        <v>20.999874632211124</v>
      </c>
      <c r="S19" s="143">
        <f t="shared" si="34"/>
        <v>132</v>
      </c>
      <c r="T19" s="143">
        <f t="shared" si="35"/>
        <v>2140</v>
      </c>
      <c r="U19" t="s">
        <v>117</v>
      </c>
      <c r="V19" t="s">
        <v>121</v>
      </c>
      <c r="W19" s="4" t="s">
        <v>117</v>
      </c>
      <c r="X19" s="4" t="s">
        <v>121</v>
      </c>
      <c r="Y19" s="4" t="s">
        <v>178</v>
      </c>
      <c r="Z19" s="4" t="s">
        <v>169</v>
      </c>
      <c r="AA19" s="4" t="s">
        <v>48</v>
      </c>
      <c r="AB19" s="4">
        <v>518</v>
      </c>
      <c r="AC19" s="4">
        <v>4677.2740000000003</v>
      </c>
      <c r="AD19" s="4">
        <v>2399.08</v>
      </c>
      <c r="AE19" s="4">
        <v>1.95</v>
      </c>
      <c r="AF19" s="4">
        <v>2.6</v>
      </c>
      <c r="AG19" s="4">
        <v>12.39</v>
      </c>
      <c r="AH19" s="4">
        <v>440.43578600000001</v>
      </c>
      <c r="AI19" s="4">
        <v>6.4988450000000002</v>
      </c>
      <c r="AJ19" s="4">
        <v>211.20827800000001</v>
      </c>
      <c r="AK19" s="4">
        <v>952</v>
      </c>
      <c r="AL19" s="4">
        <v>132</v>
      </c>
      <c r="AM19" s="4">
        <v>2140</v>
      </c>
      <c r="AN19" s="4">
        <v>65</v>
      </c>
      <c r="AO19" s="4">
        <v>10.61965</v>
      </c>
      <c r="AP19" s="4">
        <v>137</v>
      </c>
      <c r="AQ19" s="4">
        <v>0</v>
      </c>
      <c r="AR19" s="4">
        <v>302</v>
      </c>
      <c r="AS19" s="4">
        <v>170794</v>
      </c>
      <c r="AT19" s="4">
        <v>2.8220000000000001</v>
      </c>
      <c r="AU19" s="4">
        <v>45.753</v>
      </c>
      <c r="AV19" s="4">
        <v>0</v>
      </c>
      <c r="AW19" s="4">
        <v>0</v>
      </c>
      <c r="AX19" s="30">
        <v>0.6</v>
      </c>
      <c r="AY19">
        <v>0.75</v>
      </c>
      <c r="AZ19" t="s">
        <v>70</v>
      </c>
      <c r="BA19" t="s">
        <v>202</v>
      </c>
      <c r="BB19">
        <v>1</v>
      </c>
      <c r="BC19" t="s">
        <v>204</v>
      </c>
      <c r="BD19">
        <v>1</v>
      </c>
      <c r="BE19">
        <v>21600.13</v>
      </c>
      <c r="BF19">
        <v>0.21653915971802021</v>
      </c>
      <c r="BG19">
        <v>0.16240436978851516</v>
      </c>
      <c r="BH19">
        <v>43066.784</v>
      </c>
      <c r="BI19">
        <v>0.10860513754637449</v>
      </c>
      <c r="BJ19">
        <v>8.1453853159780876E-2</v>
      </c>
      <c r="BK19">
        <v>1</v>
      </c>
      <c r="BL19" t="s">
        <v>70</v>
      </c>
      <c r="BM19">
        <v>0</v>
      </c>
      <c r="BN19" t="s">
        <v>195</v>
      </c>
    </row>
  </sheetData>
  <sortState xmlns:xlrd2="http://schemas.microsoft.com/office/spreadsheetml/2017/richdata2" ref="U5:AX19">
    <sortCondition ref="Y5:Y19"/>
    <sortCondition ref="U5:U19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139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160</v>
      </c>
      <c r="Q4" s="216" t="s">
        <v>43</v>
      </c>
      <c r="R4" s="216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218</v>
      </c>
      <c r="AN4" s="13"/>
      <c r="AO4" t="s">
        <v>167</v>
      </c>
      <c r="AP4" t="s">
        <v>219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220</v>
      </c>
      <c r="AY4" t="s">
        <v>124</v>
      </c>
      <c r="AZ4" t="s">
        <v>221</v>
      </c>
      <c r="BA4" t="s">
        <v>222</v>
      </c>
      <c r="BB4" t="s">
        <v>223</v>
      </c>
      <c r="BC4" t="s">
        <v>224</v>
      </c>
      <c r="BD4">
        <v>10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4" t="str">
        <f>BI5</f>
        <v>성산여객</v>
      </c>
      <c r="B5" s="125" t="str">
        <f>IF(BJ5="NULL", E5, BJ5)</f>
        <v>김광일</v>
      </c>
      <c r="C5" s="126" t="str">
        <f>BK5</f>
        <v>A</v>
      </c>
      <c r="D5" s="127">
        <f>BL5</f>
        <v>0.96720000000000006</v>
      </c>
      <c r="E5" s="128">
        <f>U5</f>
        <v>7822</v>
      </c>
      <c r="F5" s="129" t="str">
        <f t="shared" ref="F5:I6" si="0">BN5</f>
        <v>588</v>
      </c>
      <c r="G5" s="130" t="str">
        <f t="shared" si="0"/>
        <v>71바7055</v>
      </c>
      <c r="H5" s="131">
        <f t="shared" si="0"/>
        <v>1</v>
      </c>
      <c r="I5" s="132">
        <f t="shared" si="0"/>
        <v>4210.2560000000003</v>
      </c>
      <c r="J5" s="133">
        <f>AB5/AA5</f>
        <v>3.2332158759273776E-2</v>
      </c>
      <c r="K5" s="133">
        <f>AC5/AA5</f>
        <v>0.43205592679556409</v>
      </c>
      <c r="L5" s="133">
        <f>AD5/I5</f>
        <v>0.15367236576588217</v>
      </c>
      <c r="M5" s="134">
        <f>Z5</f>
        <v>5.1219999999999999</v>
      </c>
      <c r="N5" s="135">
        <f>BV5</f>
        <v>0.38002439756632372</v>
      </c>
      <c r="O5" s="135">
        <f>BW5</f>
        <v>4.4177836217085131</v>
      </c>
      <c r="P5" s="217">
        <f>AK5</f>
        <v>220</v>
      </c>
      <c r="Q5" s="218">
        <f>AE5</f>
        <v>16</v>
      </c>
      <c r="R5" s="218">
        <f>AF5</f>
        <v>186</v>
      </c>
      <c r="T5">
        <v>518</v>
      </c>
      <c r="U5">
        <v>7822</v>
      </c>
      <c r="V5" t="s">
        <v>211</v>
      </c>
      <c r="W5">
        <v>4210.2560000000003</v>
      </c>
      <c r="X5">
        <v>1740.9169999999999</v>
      </c>
      <c r="Y5">
        <v>2.4180000000000001</v>
      </c>
      <c r="Z5">
        <v>5.1219999999999999</v>
      </c>
      <c r="AA5">
        <v>386.11244900000003</v>
      </c>
      <c r="AB5">
        <v>12.483848999999999</v>
      </c>
      <c r="AC5">
        <v>166.82217199999999</v>
      </c>
      <c r="AD5" s="1">
        <v>647</v>
      </c>
      <c r="AE5">
        <v>16</v>
      </c>
      <c r="AF5">
        <v>186</v>
      </c>
      <c r="AG5">
        <v>69</v>
      </c>
      <c r="AH5">
        <v>10.904222000000001</v>
      </c>
      <c r="AI5">
        <v>156.5</v>
      </c>
      <c r="AJ5">
        <v>0</v>
      </c>
      <c r="AK5">
        <v>220</v>
      </c>
      <c r="AL5">
        <v>126846</v>
      </c>
      <c r="AM5">
        <v>0.96720000000000006</v>
      </c>
      <c r="AN5" t="s">
        <v>66</v>
      </c>
      <c r="AO5">
        <v>4210.2560000000003</v>
      </c>
      <c r="AP5" t="s">
        <v>277</v>
      </c>
      <c r="AQ5" t="s">
        <v>117</v>
      </c>
      <c r="AR5" t="s">
        <v>121</v>
      </c>
      <c r="AS5" t="s">
        <v>117</v>
      </c>
      <c r="AT5" t="s">
        <v>121</v>
      </c>
      <c r="AU5" t="s">
        <v>172</v>
      </c>
      <c r="AV5" t="s">
        <v>211</v>
      </c>
      <c r="AW5" t="s">
        <v>66</v>
      </c>
      <c r="AX5">
        <v>7822</v>
      </c>
      <c r="AY5" t="s">
        <v>278</v>
      </c>
      <c r="AZ5">
        <v>1</v>
      </c>
      <c r="BA5" t="s">
        <v>276</v>
      </c>
      <c r="BB5">
        <v>1</v>
      </c>
      <c r="BC5">
        <v>1</v>
      </c>
      <c r="BE5" t="s">
        <v>68</v>
      </c>
      <c r="BF5">
        <v>1</v>
      </c>
      <c r="BG5" t="s">
        <v>194</v>
      </c>
      <c r="BI5" t="s">
        <v>117</v>
      </c>
      <c r="BJ5" t="s">
        <v>211</v>
      </c>
      <c r="BK5" t="s">
        <v>66</v>
      </c>
      <c r="BL5">
        <v>0.96720000000000006</v>
      </c>
      <c r="BM5">
        <v>7822</v>
      </c>
      <c r="BN5" t="s">
        <v>121</v>
      </c>
      <c r="BO5" t="s">
        <v>172</v>
      </c>
      <c r="BP5">
        <v>1</v>
      </c>
      <c r="BQ5">
        <v>4210.2560000000003</v>
      </c>
      <c r="BR5">
        <v>3.2332158759273776E-2</v>
      </c>
      <c r="BS5">
        <v>0.43205592679556409</v>
      </c>
      <c r="BT5">
        <v>0.15367236576588217</v>
      </c>
      <c r="BU5">
        <v>5.1219999999999999</v>
      </c>
      <c r="BV5">
        <v>0.38002439756632372</v>
      </c>
      <c r="BW5">
        <v>4.4177836217085131</v>
      </c>
      <c r="BX5">
        <v>220</v>
      </c>
      <c r="BY5">
        <v>16</v>
      </c>
      <c r="BZ5">
        <v>186</v>
      </c>
    </row>
    <row r="6" spans="1:78" ht="16.5">
      <c r="A6" s="107" t="str">
        <f>BI6</f>
        <v>성산여객</v>
      </c>
      <c r="B6" s="108" t="str">
        <f>IF(BJ6="NULL", E6, BJ6)</f>
        <v>김영진</v>
      </c>
      <c r="C6" s="109" t="str">
        <f>BK6</f>
        <v>B</v>
      </c>
      <c r="D6" s="110">
        <f>BL6</f>
        <v>0.93678571428571444</v>
      </c>
      <c r="E6" s="111">
        <f>U6</f>
        <v>9878</v>
      </c>
      <c r="F6" s="112" t="str">
        <f t="shared" si="0"/>
        <v>521</v>
      </c>
      <c r="G6" s="113" t="str">
        <f t="shared" si="0"/>
        <v>71바7501</v>
      </c>
      <c r="H6" s="114">
        <f t="shared" si="0"/>
        <v>1</v>
      </c>
      <c r="I6" s="115">
        <f t="shared" si="0"/>
        <v>870.20600000000002</v>
      </c>
      <c r="J6" s="116">
        <f>AB6/AA6</f>
        <v>2.4863021130953671E-2</v>
      </c>
      <c r="K6" s="116">
        <f>AC6/AA6</f>
        <v>0.39712206642966064</v>
      </c>
      <c r="L6" s="116">
        <f>AD6/I6</f>
        <v>0.13215261673672671</v>
      </c>
      <c r="M6" s="117">
        <f>Z6</f>
        <v>6.5129999999999999</v>
      </c>
      <c r="N6" s="118">
        <f>BV6</f>
        <v>0.22983063780300297</v>
      </c>
      <c r="O6" s="118">
        <f>BW6</f>
        <v>5.8606812639765753</v>
      </c>
      <c r="P6" s="219">
        <f>AK6</f>
        <v>31</v>
      </c>
      <c r="Q6" s="220">
        <f>AE6</f>
        <v>2</v>
      </c>
      <c r="R6" s="220">
        <f>AF6</f>
        <v>51</v>
      </c>
      <c r="T6">
        <v>518</v>
      </c>
      <c r="U6">
        <v>9878</v>
      </c>
      <c r="V6" t="s">
        <v>214</v>
      </c>
      <c r="W6">
        <v>870.20600000000002</v>
      </c>
      <c r="X6">
        <v>331.74900000000002</v>
      </c>
      <c r="Y6">
        <v>2.6230000000000002</v>
      </c>
      <c r="Z6">
        <v>6.5129999999999999</v>
      </c>
      <c r="AA6">
        <v>57.357751999999998</v>
      </c>
      <c r="AB6">
        <v>1.4260870000000001</v>
      </c>
      <c r="AC6">
        <v>22.778029</v>
      </c>
      <c r="AD6" s="1">
        <v>115</v>
      </c>
      <c r="AE6">
        <v>2</v>
      </c>
      <c r="AF6">
        <v>51</v>
      </c>
      <c r="AG6">
        <v>75</v>
      </c>
      <c r="AH6">
        <v>15.171549000000001</v>
      </c>
      <c r="AI6">
        <v>552.20000000000005</v>
      </c>
      <c r="AJ6">
        <v>0</v>
      </c>
      <c r="AK6">
        <v>31</v>
      </c>
      <c r="AL6">
        <v>13158</v>
      </c>
      <c r="AM6">
        <v>0.93678571428571444</v>
      </c>
      <c r="AN6" t="s">
        <v>68</v>
      </c>
      <c r="AO6">
        <v>870.20600000000002</v>
      </c>
      <c r="AP6" t="s">
        <v>279</v>
      </c>
      <c r="AQ6" t="s">
        <v>117</v>
      </c>
      <c r="AR6" t="s">
        <v>118</v>
      </c>
      <c r="AS6" t="s">
        <v>117</v>
      </c>
      <c r="AT6" t="s">
        <v>118</v>
      </c>
      <c r="AU6" t="s">
        <v>212</v>
      </c>
      <c r="AV6" t="s">
        <v>214</v>
      </c>
      <c r="AW6" t="s">
        <v>68</v>
      </c>
      <c r="AX6">
        <v>9878</v>
      </c>
      <c r="AY6" t="s">
        <v>228</v>
      </c>
      <c r="AZ6">
        <v>1</v>
      </c>
      <c r="BA6" t="s">
        <v>206</v>
      </c>
      <c r="BB6">
        <v>1</v>
      </c>
      <c r="BC6">
        <v>1</v>
      </c>
      <c r="BE6" t="s">
        <v>68</v>
      </c>
      <c r="BF6">
        <v>0</v>
      </c>
      <c r="BG6" t="s">
        <v>195</v>
      </c>
      <c r="BI6" t="s">
        <v>117</v>
      </c>
      <c r="BJ6" t="s">
        <v>214</v>
      </c>
      <c r="BK6" t="s">
        <v>68</v>
      </c>
      <c r="BL6">
        <v>0.93678571428571444</v>
      </c>
      <c r="BM6">
        <v>9878</v>
      </c>
      <c r="BN6" t="s">
        <v>118</v>
      </c>
      <c r="BO6" t="s">
        <v>212</v>
      </c>
      <c r="BP6">
        <v>1</v>
      </c>
      <c r="BQ6">
        <v>870.20600000000002</v>
      </c>
      <c r="BR6">
        <v>2.4863021130953671E-2</v>
      </c>
      <c r="BS6">
        <v>0.39712206642966064</v>
      </c>
      <c r="BT6">
        <v>0.13215261673672671</v>
      </c>
      <c r="BU6">
        <v>6.5129999999999999</v>
      </c>
      <c r="BV6">
        <v>0.22983063780300297</v>
      </c>
      <c r="BW6">
        <v>5.8606812639765753</v>
      </c>
      <c r="BX6">
        <v>31</v>
      </c>
      <c r="BY6">
        <v>2</v>
      </c>
      <c r="BZ6">
        <v>51</v>
      </c>
    </row>
    <row r="7" spans="1:78" ht="16.5">
      <c r="A7" s="124" t="str">
        <f t="shared" ref="A7:A17" si="1">BI7</f>
        <v>성산여객</v>
      </c>
      <c r="B7" s="125" t="str">
        <f t="shared" ref="B7:B17" si="2">IF(BJ7="NULL", E7, BJ7)</f>
        <v>김인성</v>
      </c>
      <c r="C7" s="126" t="str">
        <f t="shared" ref="C7:C17" si="3">BK7</f>
        <v>D</v>
      </c>
      <c r="D7" s="127">
        <f t="shared" ref="D7:D17" si="4">BL7</f>
        <v>0.80840000000000001</v>
      </c>
      <c r="E7" s="128">
        <f t="shared" ref="E7:E17" si="5">U7</f>
        <v>6250</v>
      </c>
      <c r="F7" s="129" t="str">
        <f t="shared" ref="F7:F17" si="6">BN7</f>
        <v>521</v>
      </c>
      <c r="G7" s="130" t="str">
        <f t="shared" ref="G7:G17" si="7">BO7</f>
        <v>71바7509</v>
      </c>
      <c r="H7" s="131">
        <f t="shared" ref="H7:H17" si="8">BP7</f>
        <v>1</v>
      </c>
      <c r="I7" s="132">
        <f t="shared" ref="I7:I17" si="9">BQ7</f>
        <v>857.84</v>
      </c>
      <c r="J7" s="133">
        <f t="shared" ref="J7:J17" si="10">AB7/AA7</f>
        <v>4.8502567595146456E-2</v>
      </c>
      <c r="K7" s="133">
        <f t="shared" ref="K7:K17" si="11">AC7/AA7</f>
        <v>0.45000089153935569</v>
      </c>
      <c r="L7" s="133">
        <f t="shared" ref="L7:L17" si="12">AD7/I7</f>
        <v>0.23780658397836427</v>
      </c>
      <c r="M7" s="134">
        <f t="shared" ref="M7:M17" si="13">Z7</f>
        <v>15.891999999999999</v>
      </c>
      <c r="N7" s="135">
        <f t="shared" ref="N7:N17" si="14">BV7</f>
        <v>0.69943112934813012</v>
      </c>
      <c r="O7" s="135">
        <f t="shared" ref="O7:O17" si="15">BW7</f>
        <v>39.051571388603932</v>
      </c>
      <c r="P7" s="217">
        <f t="shared" ref="P7:P17" si="16">AK7</f>
        <v>66</v>
      </c>
      <c r="Q7" s="218">
        <f t="shared" ref="Q7:Q17" si="17">AE7</f>
        <v>6</v>
      </c>
      <c r="R7" s="218">
        <f t="shared" ref="R7:R17" si="18">AF7</f>
        <v>335</v>
      </c>
      <c r="T7">
        <v>518</v>
      </c>
      <c r="U7">
        <v>6250</v>
      </c>
      <c r="V7" t="s">
        <v>174</v>
      </c>
      <c r="W7">
        <v>857.84</v>
      </c>
      <c r="X7">
        <v>424.44600000000003</v>
      </c>
      <c r="Y7">
        <v>2.0209999999999999</v>
      </c>
      <c r="Z7">
        <v>15.891999999999999</v>
      </c>
      <c r="AA7">
        <v>65.448597000000007</v>
      </c>
      <c r="AB7">
        <v>3.1744249999999998</v>
      </c>
      <c r="AC7">
        <v>29.451927000000001</v>
      </c>
      <c r="AD7" s="1">
        <v>204</v>
      </c>
      <c r="AE7">
        <v>6</v>
      </c>
      <c r="AF7">
        <v>335</v>
      </c>
      <c r="AG7">
        <v>65</v>
      </c>
      <c r="AH7">
        <v>13.10708</v>
      </c>
      <c r="AI7">
        <v>95.2</v>
      </c>
      <c r="AJ7">
        <v>0</v>
      </c>
      <c r="AK7">
        <v>66</v>
      </c>
      <c r="AL7">
        <v>20439</v>
      </c>
      <c r="AM7">
        <v>0.80840000000000001</v>
      </c>
      <c r="AN7" t="s">
        <v>67</v>
      </c>
      <c r="AO7">
        <v>857.84</v>
      </c>
      <c r="AP7" t="s">
        <v>280</v>
      </c>
      <c r="AQ7" t="s">
        <v>117</v>
      </c>
      <c r="AR7" t="s">
        <v>118</v>
      </c>
      <c r="AS7" t="s">
        <v>117</v>
      </c>
      <c r="AT7" t="s">
        <v>118</v>
      </c>
      <c r="AU7" t="s">
        <v>173</v>
      </c>
      <c r="AV7" t="s">
        <v>174</v>
      </c>
      <c r="AW7" t="s">
        <v>67</v>
      </c>
      <c r="AX7">
        <v>6250</v>
      </c>
      <c r="AY7" t="s">
        <v>231</v>
      </c>
      <c r="AZ7">
        <v>2</v>
      </c>
      <c r="BA7" t="s">
        <v>235</v>
      </c>
      <c r="BB7">
        <v>1</v>
      </c>
      <c r="BC7">
        <v>1</v>
      </c>
      <c r="BE7" t="s">
        <v>67</v>
      </c>
      <c r="BF7">
        <v>0</v>
      </c>
      <c r="BG7" t="s">
        <v>195</v>
      </c>
      <c r="BI7" t="s">
        <v>117</v>
      </c>
      <c r="BJ7" t="s">
        <v>174</v>
      </c>
      <c r="BK7" t="s">
        <v>67</v>
      </c>
      <c r="BL7">
        <v>0.80840000000000001</v>
      </c>
      <c r="BM7">
        <v>6250</v>
      </c>
      <c r="BN7" t="s">
        <v>118</v>
      </c>
      <c r="BO7" t="s">
        <v>173</v>
      </c>
      <c r="BP7">
        <v>1</v>
      </c>
      <c r="BQ7">
        <v>857.84</v>
      </c>
      <c r="BR7">
        <v>4.8502567595146456E-2</v>
      </c>
      <c r="BS7">
        <v>0.45000089153935569</v>
      </c>
      <c r="BT7">
        <v>0.23780658397836427</v>
      </c>
      <c r="BU7">
        <v>15.891999999999999</v>
      </c>
      <c r="BV7">
        <v>0.69943112934813012</v>
      </c>
      <c r="BW7">
        <v>39.051571388603932</v>
      </c>
      <c r="BX7">
        <v>66</v>
      </c>
      <c r="BY7">
        <v>6</v>
      </c>
      <c r="BZ7">
        <v>335</v>
      </c>
    </row>
    <row r="8" spans="1:78" ht="16.5">
      <c r="A8" s="107" t="str">
        <f t="shared" si="1"/>
        <v>성산여객</v>
      </c>
      <c r="B8" s="108" t="str">
        <f t="shared" si="2"/>
        <v>김지환</v>
      </c>
      <c r="C8" s="109" t="str">
        <f t="shared" si="3"/>
        <v>F</v>
      </c>
      <c r="D8" s="110">
        <f t="shared" si="4"/>
        <v>0.79730769230769227</v>
      </c>
      <c r="E8" s="111">
        <f t="shared" si="5"/>
        <v>5382</v>
      </c>
      <c r="F8" s="112" t="str">
        <f t="shared" si="6"/>
        <v>586</v>
      </c>
      <c r="G8" s="113" t="str">
        <f t="shared" si="7"/>
        <v>72바1327</v>
      </c>
      <c r="H8" s="114">
        <f t="shared" si="8"/>
        <v>1</v>
      </c>
      <c r="I8" s="115">
        <f t="shared" si="9"/>
        <v>1431.0119999999999</v>
      </c>
      <c r="J8" s="116">
        <f t="shared" si="10"/>
        <v>3.9123361485103751E-2</v>
      </c>
      <c r="K8" s="116">
        <f t="shared" si="11"/>
        <v>0.4333108392119665</v>
      </c>
      <c r="L8" s="116">
        <f t="shared" si="12"/>
        <v>0.18029198916570932</v>
      </c>
      <c r="M8" s="117">
        <f t="shared" si="13"/>
        <v>9.0530000000000008</v>
      </c>
      <c r="N8" s="118">
        <f t="shared" si="14"/>
        <v>6.9880615955701289E-2</v>
      </c>
      <c r="O8" s="118">
        <f t="shared" si="15"/>
        <v>53.808074285889987</v>
      </c>
      <c r="P8" s="219">
        <f t="shared" si="16"/>
        <v>51</v>
      </c>
      <c r="Q8" s="220">
        <f t="shared" si="17"/>
        <v>1</v>
      </c>
      <c r="R8" s="220">
        <f t="shared" si="18"/>
        <v>770</v>
      </c>
      <c r="T8">
        <v>518</v>
      </c>
      <c r="U8">
        <v>5382</v>
      </c>
      <c r="V8" t="s">
        <v>245</v>
      </c>
      <c r="W8">
        <v>1431.0119999999999</v>
      </c>
      <c r="X8">
        <v>690.29700000000003</v>
      </c>
      <c r="Y8">
        <v>2.073</v>
      </c>
      <c r="Z8">
        <v>9.0530000000000008</v>
      </c>
      <c r="AA8">
        <v>110.05690300000001</v>
      </c>
      <c r="AB8">
        <v>4.305796</v>
      </c>
      <c r="AC8">
        <v>47.688848999999998</v>
      </c>
      <c r="AD8" s="1">
        <v>258</v>
      </c>
      <c r="AE8">
        <v>1</v>
      </c>
      <c r="AF8">
        <v>770</v>
      </c>
      <c r="AG8">
        <v>69</v>
      </c>
      <c r="AH8">
        <v>13.002473</v>
      </c>
      <c r="AI8">
        <v>417</v>
      </c>
      <c r="AJ8">
        <v>0</v>
      </c>
      <c r="AK8">
        <v>51</v>
      </c>
      <c r="AL8">
        <v>22777</v>
      </c>
      <c r="AM8">
        <v>0.79730769230769227</v>
      </c>
      <c r="AN8" t="s">
        <v>70</v>
      </c>
      <c r="AO8">
        <v>1431.0119999999999</v>
      </c>
      <c r="AP8" t="s">
        <v>281</v>
      </c>
      <c r="AQ8" t="s">
        <v>117</v>
      </c>
      <c r="AR8" t="s">
        <v>120</v>
      </c>
      <c r="AS8" t="s">
        <v>117</v>
      </c>
      <c r="AT8" t="s">
        <v>120</v>
      </c>
      <c r="AU8" t="s">
        <v>244</v>
      </c>
      <c r="AV8" t="s">
        <v>245</v>
      </c>
      <c r="AW8" t="s">
        <v>70</v>
      </c>
      <c r="AX8">
        <v>5382</v>
      </c>
      <c r="AY8" t="s">
        <v>233</v>
      </c>
      <c r="AZ8">
        <v>1</v>
      </c>
      <c r="BA8" t="s">
        <v>200</v>
      </c>
      <c r="BB8">
        <v>1</v>
      </c>
      <c r="BC8">
        <v>1</v>
      </c>
      <c r="BE8" t="s">
        <v>69</v>
      </c>
      <c r="BF8">
        <v>-2</v>
      </c>
      <c r="BG8" t="s">
        <v>193</v>
      </c>
      <c r="BI8" t="s">
        <v>117</v>
      </c>
      <c r="BJ8" t="s">
        <v>245</v>
      </c>
      <c r="BK8" t="s">
        <v>70</v>
      </c>
      <c r="BL8">
        <v>0.79730769230769227</v>
      </c>
      <c r="BM8">
        <v>5382</v>
      </c>
      <c r="BN8" t="s">
        <v>120</v>
      </c>
      <c r="BO8" t="s">
        <v>244</v>
      </c>
      <c r="BP8">
        <v>1</v>
      </c>
      <c r="BQ8">
        <v>1431.0119999999999</v>
      </c>
      <c r="BR8">
        <v>3.9123361485103751E-2</v>
      </c>
      <c r="BS8">
        <v>0.4333108392119665</v>
      </c>
      <c r="BT8">
        <v>0.18029198916570932</v>
      </c>
      <c r="BU8">
        <v>9.0530000000000008</v>
      </c>
      <c r="BV8">
        <v>6.9880615955701289E-2</v>
      </c>
      <c r="BW8">
        <v>53.808074285889987</v>
      </c>
      <c r="BX8">
        <v>51</v>
      </c>
      <c r="BY8">
        <v>1</v>
      </c>
      <c r="BZ8">
        <v>770</v>
      </c>
    </row>
    <row r="9" spans="1:78" ht="16.5">
      <c r="A9" s="124" t="str">
        <f t="shared" si="1"/>
        <v>성산여객</v>
      </c>
      <c r="B9" s="125" t="str">
        <f t="shared" si="2"/>
        <v>나형균</v>
      </c>
      <c r="C9" s="126" t="str">
        <f t="shared" si="3"/>
        <v>B</v>
      </c>
      <c r="D9" s="127">
        <f t="shared" si="4"/>
        <v>0.91357142857142859</v>
      </c>
      <c r="E9" s="128">
        <f t="shared" si="5"/>
        <v>6313</v>
      </c>
      <c r="F9" s="129" t="str">
        <f t="shared" si="6"/>
        <v>521</v>
      </c>
      <c r="G9" s="130" t="str">
        <f t="shared" si="7"/>
        <v>71바7501</v>
      </c>
      <c r="H9" s="131">
        <f t="shared" si="8"/>
        <v>1</v>
      </c>
      <c r="I9" s="132">
        <f t="shared" si="9"/>
        <v>1538.173</v>
      </c>
      <c r="J9" s="133">
        <f t="shared" si="10"/>
        <v>2.2499447890269079E-2</v>
      </c>
      <c r="K9" s="133">
        <f t="shared" si="11"/>
        <v>0.40927869568031294</v>
      </c>
      <c r="L9" s="133">
        <f t="shared" si="12"/>
        <v>0.18008377471194723</v>
      </c>
      <c r="M9" s="134">
        <f t="shared" si="13"/>
        <v>6.2380000000000004</v>
      </c>
      <c r="N9" s="135">
        <f t="shared" si="14"/>
        <v>0</v>
      </c>
      <c r="O9" s="135">
        <f t="shared" si="15"/>
        <v>6.5662314967172097</v>
      </c>
      <c r="P9" s="217">
        <f t="shared" si="16"/>
        <v>64</v>
      </c>
      <c r="Q9" s="218">
        <f t="shared" si="17"/>
        <v>0</v>
      </c>
      <c r="R9" s="218">
        <f t="shared" si="18"/>
        <v>101</v>
      </c>
      <c r="T9">
        <v>518</v>
      </c>
      <c r="U9">
        <v>6313</v>
      </c>
      <c r="V9" t="s">
        <v>215</v>
      </c>
      <c r="W9">
        <v>1538.173</v>
      </c>
      <c r="X9">
        <v>601.28200000000004</v>
      </c>
      <c r="Y9">
        <v>2.5579999999999998</v>
      </c>
      <c r="Z9">
        <v>6.2380000000000004</v>
      </c>
      <c r="AA9">
        <v>107.92691499999999</v>
      </c>
      <c r="AB9">
        <v>2.428296</v>
      </c>
      <c r="AC9">
        <v>44.172187000000001</v>
      </c>
      <c r="AD9" s="1">
        <v>277</v>
      </c>
      <c r="AE9">
        <v>0</v>
      </c>
      <c r="AF9">
        <v>101</v>
      </c>
      <c r="AG9">
        <v>74</v>
      </c>
      <c r="AH9">
        <v>14.251987</v>
      </c>
      <c r="AI9">
        <v>812.3</v>
      </c>
      <c r="AJ9">
        <v>0</v>
      </c>
      <c r="AK9">
        <v>64</v>
      </c>
      <c r="AL9">
        <v>25181</v>
      </c>
      <c r="AM9">
        <v>0.91357142857142859</v>
      </c>
      <c r="AN9" t="s">
        <v>68</v>
      </c>
      <c r="AO9">
        <v>1538.173</v>
      </c>
      <c r="AP9" t="s">
        <v>282</v>
      </c>
      <c r="AQ9" t="s">
        <v>117</v>
      </c>
      <c r="AR9" t="s">
        <v>118</v>
      </c>
      <c r="AS9" t="s">
        <v>117</v>
      </c>
      <c r="AT9" t="s">
        <v>118</v>
      </c>
      <c r="AU9" t="s">
        <v>212</v>
      </c>
      <c r="AV9" t="s">
        <v>215</v>
      </c>
      <c r="AW9" t="s">
        <v>68</v>
      </c>
      <c r="AX9">
        <v>6313</v>
      </c>
      <c r="AY9" t="s">
        <v>228</v>
      </c>
      <c r="AZ9">
        <v>2</v>
      </c>
      <c r="BA9" t="s">
        <v>229</v>
      </c>
      <c r="BB9">
        <v>1</v>
      </c>
      <c r="BC9">
        <v>1</v>
      </c>
      <c r="BE9" t="s">
        <v>68</v>
      </c>
      <c r="BF9">
        <v>0</v>
      </c>
      <c r="BG9" t="s">
        <v>195</v>
      </c>
      <c r="BI9" t="s">
        <v>117</v>
      </c>
      <c r="BJ9" t="s">
        <v>215</v>
      </c>
      <c r="BK9" t="s">
        <v>68</v>
      </c>
      <c r="BL9">
        <v>0.91357142857142859</v>
      </c>
      <c r="BM9">
        <v>6313</v>
      </c>
      <c r="BN9" t="s">
        <v>118</v>
      </c>
      <c r="BO9" t="s">
        <v>212</v>
      </c>
      <c r="BP9">
        <v>1</v>
      </c>
      <c r="BQ9">
        <v>1538.173</v>
      </c>
      <c r="BR9">
        <v>2.2499447890269079E-2</v>
      </c>
      <c r="BS9">
        <v>0.40927869568031294</v>
      </c>
      <c r="BT9">
        <v>0.18008377471194723</v>
      </c>
      <c r="BU9">
        <v>6.2380000000000004</v>
      </c>
      <c r="BV9">
        <v>0</v>
      </c>
      <c r="BW9">
        <v>6.5662314967172097</v>
      </c>
      <c r="BX9">
        <v>64</v>
      </c>
      <c r="BY9">
        <v>0</v>
      </c>
      <c r="BZ9">
        <v>101</v>
      </c>
    </row>
    <row r="10" spans="1:78" ht="16.5">
      <c r="A10" s="107" t="str">
        <f t="shared" si="1"/>
        <v>성산여객</v>
      </c>
      <c r="B10" s="108" t="str">
        <f t="shared" si="2"/>
        <v>박기환</v>
      </c>
      <c r="C10" s="109" t="str">
        <f t="shared" si="3"/>
        <v>F</v>
      </c>
      <c r="D10" s="110">
        <f t="shared" si="4"/>
        <v>0.79619666539456502</v>
      </c>
      <c r="E10" s="111">
        <f t="shared" si="5"/>
        <v>3664</v>
      </c>
      <c r="F10" s="112" t="str">
        <f t="shared" si="6"/>
        <v>588</v>
      </c>
      <c r="G10" s="113" t="str">
        <f t="shared" si="7"/>
        <v>71바7091</v>
      </c>
      <c r="H10" s="114">
        <f t="shared" si="8"/>
        <v>5</v>
      </c>
      <c r="I10" s="115">
        <f t="shared" si="9"/>
        <v>11868.708999999999</v>
      </c>
      <c r="J10" s="116">
        <f t="shared" si="10"/>
        <v>2.6717908658368286E-2</v>
      </c>
      <c r="K10" s="116">
        <f t="shared" si="11"/>
        <v>0.46883036735592259</v>
      </c>
      <c r="L10" s="116">
        <f t="shared" si="12"/>
        <v>0.19665154820124078</v>
      </c>
      <c r="M10" s="117">
        <f t="shared" si="13"/>
        <v>11.367000000000001</v>
      </c>
      <c r="N10" s="118">
        <f t="shared" si="14"/>
        <v>2.0305494051627688</v>
      </c>
      <c r="O10" s="118">
        <f t="shared" si="15"/>
        <v>29.312370873698228</v>
      </c>
      <c r="P10" s="219">
        <f t="shared" si="16"/>
        <v>639</v>
      </c>
      <c r="Q10" s="220">
        <f t="shared" si="17"/>
        <v>315</v>
      </c>
      <c r="R10" s="220">
        <f t="shared" si="18"/>
        <v>3493</v>
      </c>
      <c r="T10">
        <v>518</v>
      </c>
      <c r="U10">
        <v>3664</v>
      </c>
      <c r="V10" t="s">
        <v>176</v>
      </c>
      <c r="W10">
        <v>11911.971</v>
      </c>
      <c r="X10">
        <v>5847.7030000000004</v>
      </c>
      <c r="Y10">
        <v>2.0369999999999999</v>
      </c>
      <c r="Z10">
        <v>11.367000000000001</v>
      </c>
      <c r="AA10">
        <v>1137.3814990000001</v>
      </c>
      <c r="AB10">
        <v>30.388455</v>
      </c>
      <c r="AC10">
        <v>533.23898599999995</v>
      </c>
      <c r="AD10" s="1">
        <v>2334</v>
      </c>
      <c r="AE10">
        <v>315</v>
      </c>
      <c r="AF10">
        <v>3493</v>
      </c>
      <c r="AG10">
        <v>71</v>
      </c>
      <c r="AH10">
        <v>10.473153</v>
      </c>
      <c r="AI10">
        <v>258.8</v>
      </c>
      <c r="AJ10">
        <v>0</v>
      </c>
      <c r="AK10">
        <v>639</v>
      </c>
      <c r="AL10">
        <v>401942</v>
      </c>
      <c r="AM10">
        <v>0.79619666539456502</v>
      </c>
      <c r="AN10" t="s">
        <v>70</v>
      </c>
      <c r="AO10">
        <v>4677.2740000000003</v>
      </c>
      <c r="AP10" t="s">
        <v>283</v>
      </c>
      <c r="AQ10" t="s">
        <v>117</v>
      </c>
      <c r="AR10" t="s">
        <v>121</v>
      </c>
      <c r="AS10" t="s">
        <v>117</v>
      </c>
      <c r="AT10" t="s">
        <v>121</v>
      </c>
      <c r="AU10" t="s">
        <v>178</v>
      </c>
      <c r="AV10" t="s">
        <v>176</v>
      </c>
      <c r="AW10" t="s">
        <v>70</v>
      </c>
      <c r="AX10">
        <v>3664</v>
      </c>
      <c r="AY10" t="s">
        <v>232</v>
      </c>
      <c r="AZ10">
        <v>1</v>
      </c>
      <c r="BA10" t="s">
        <v>204</v>
      </c>
      <c r="BB10">
        <v>5</v>
      </c>
      <c r="BC10">
        <v>1</v>
      </c>
      <c r="BE10" t="s">
        <v>70</v>
      </c>
      <c r="BF10">
        <v>0</v>
      </c>
      <c r="BG10" t="s">
        <v>195</v>
      </c>
      <c r="BI10" t="s">
        <v>117</v>
      </c>
      <c r="BJ10" t="s">
        <v>176</v>
      </c>
      <c r="BK10" t="s">
        <v>70</v>
      </c>
      <c r="BL10">
        <v>0.79619666539456502</v>
      </c>
      <c r="BM10">
        <v>3664</v>
      </c>
      <c r="BN10" t="s">
        <v>121</v>
      </c>
      <c r="BO10" t="s">
        <v>178</v>
      </c>
      <c r="BP10">
        <v>5</v>
      </c>
      <c r="BQ10">
        <v>11868.708999999999</v>
      </c>
      <c r="BR10">
        <v>2.6717908658368286E-2</v>
      </c>
      <c r="BS10">
        <v>0.46883036735592259</v>
      </c>
      <c r="BT10">
        <v>0.19593734739616139</v>
      </c>
      <c r="BU10">
        <v>11.367000000000001</v>
      </c>
      <c r="BV10">
        <v>2.0305494051627688</v>
      </c>
      <c r="BW10">
        <v>29.312370873698228</v>
      </c>
      <c r="BX10">
        <v>639</v>
      </c>
      <c r="BY10">
        <v>315</v>
      </c>
      <c r="BZ10">
        <v>3493</v>
      </c>
    </row>
    <row r="11" spans="1:78" ht="16.5">
      <c r="A11" s="124" t="str">
        <f t="shared" si="1"/>
        <v>성산여객</v>
      </c>
      <c r="B11" s="125" t="str">
        <f t="shared" si="2"/>
        <v>박용묵</v>
      </c>
      <c r="C11" s="126" t="str">
        <f t="shared" si="3"/>
        <v>F</v>
      </c>
      <c r="D11" s="127">
        <f t="shared" si="4"/>
        <v>0.7219302507442884</v>
      </c>
      <c r="E11" s="128">
        <f t="shared" si="5"/>
        <v>1037</v>
      </c>
      <c r="F11" s="129" t="str">
        <f t="shared" si="6"/>
        <v>586</v>
      </c>
      <c r="G11" s="130" t="str">
        <f t="shared" si="7"/>
        <v>71바7059</v>
      </c>
      <c r="H11" s="131">
        <f t="shared" si="8"/>
        <v>2</v>
      </c>
      <c r="I11" s="132">
        <f t="shared" si="9"/>
        <v>6166.009</v>
      </c>
      <c r="J11" s="133">
        <f t="shared" si="10"/>
        <v>2.2502917480944056E-2</v>
      </c>
      <c r="K11" s="133">
        <f t="shared" si="11"/>
        <v>0.48221897666204233</v>
      </c>
      <c r="L11" s="133">
        <f t="shared" si="12"/>
        <v>0.20402175864485439</v>
      </c>
      <c r="M11" s="134">
        <f t="shared" si="13"/>
        <v>7.7779999999999996</v>
      </c>
      <c r="N11" s="135">
        <f t="shared" si="14"/>
        <v>7.6777593227192584</v>
      </c>
      <c r="O11" s="135">
        <f t="shared" si="15"/>
        <v>47.858033111616706</v>
      </c>
      <c r="P11" s="217">
        <f t="shared" si="16"/>
        <v>305</v>
      </c>
      <c r="Q11" s="218">
        <f t="shared" si="17"/>
        <v>30</v>
      </c>
      <c r="R11" s="218">
        <f t="shared" si="18"/>
        <v>187</v>
      </c>
      <c r="T11">
        <v>518</v>
      </c>
      <c r="U11">
        <v>1037</v>
      </c>
      <c r="V11" t="s">
        <v>179</v>
      </c>
      <c r="W11">
        <v>6166.009</v>
      </c>
      <c r="X11">
        <v>3288.364</v>
      </c>
      <c r="Y11">
        <v>1.875</v>
      </c>
      <c r="Z11">
        <v>7.7779999999999996</v>
      </c>
      <c r="AA11">
        <v>479.39130599999999</v>
      </c>
      <c r="AB11">
        <v>10.787703</v>
      </c>
      <c r="AC11">
        <v>231.17158499999999</v>
      </c>
      <c r="AD11" s="1">
        <v>1258</v>
      </c>
      <c r="AE11">
        <v>30</v>
      </c>
      <c r="AF11">
        <v>187</v>
      </c>
      <c r="AG11">
        <v>93</v>
      </c>
      <c r="AH11">
        <v>12.862162</v>
      </c>
      <c r="AI11">
        <v>6153.6</v>
      </c>
      <c r="AJ11">
        <v>9.1999999999999993</v>
      </c>
      <c r="AK11">
        <v>305</v>
      </c>
      <c r="AL11">
        <v>216988</v>
      </c>
      <c r="AM11">
        <v>0.7219302507442884</v>
      </c>
      <c r="AN11" t="s">
        <v>70</v>
      </c>
      <c r="AO11">
        <v>5775.27</v>
      </c>
      <c r="AP11" t="s">
        <v>284</v>
      </c>
      <c r="AQ11" t="s">
        <v>117</v>
      </c>
      <c r="AR11" t="s">
        <v>120</v>
      </c>
      <c r="AS11" t="s">
        <v>117</v>
      </c>
      <c r="AT11" t="s">
        <v>120</v>
      </c>
      <c r="AU11" t="s">
        <v>185</v>
      </c>
      <c r="AV11" t="s">
        <v>179</v>
      </c>
      <c r="AW11" t="s">
        <v>70</v>
      </c>
      <c r="AX11">
        <v>1037</v>
      </c>
      <c r="AY11" t="s">
        <v>233</v>
      </c>
      <c r="AZ11">
        <v>2</v>
      </c>
      <c r="BA11" t="s">
        <v>201</v>
      </c>
      <c r="BB11">
        <v>2</v>
      </c>
      <c r="BC11">
        <v>1</v>
      </c>
      <c r="BE11" t="s">
        <v>70</v>
      </c>
      <c r="BF11">
        <v>0</v>
      </c>
      <c r="BG11" t="s">
        <v>195</v>
      </c>
      <c r="BI11" t="s">
        <v>117</v>
      </c>
      <c r="BJ11" t="s">
        <v>179</v>
      </c>
      <c r="BK11" t="s">
        <v>70</v>
      </c>
      <c r="BL11">
        <v>0.7219302507442884</v>
      </c>
      <c r="BM11">
        <v>1037</v>
      </c>
      <c r="BN11" t="s">
        <v>120</v>
      </c>
      <c r="BO11" t="s">
        <v>185</v>
      </c>
      <c r="BP11">
        <v>2</v>
      </c>
      <c r="BQ11">
        <v>6166.009</v>
      </c>
      <c r="BR11">
        <v>2.2502917480944056E-2</v>
      </c>
      <c r="BS11">
        <v>0.48221897666204233</v>
      </c>
      <c r="BT11">
        <v>0.20402175864485439</v>
      </c>
      <c r="BU11">
        <v>7.7779999999999996</v>
      </c>
      <c r="BV11">
        <v>7.6777593227192584</v>
      </c>
      <c r="BW11">
        <v>47.858033111616706</v>
      </c>
      <c r="BX11">
        <v>305</v>
      </c>
      <c r="BY11">
        <v>30</v>
      </c>
      <c r="BZ11">
        <v>187</v>
      </c>
    </row>
    <row r="12" spans="1:78" ht="16.5">
      <c r="A12" s="107" t="str">
        <f t="shared" si="1"/>
        <v>성산여객</v>
      </c>
      <c r="B12" s="108" t="str">
        <f t="shared" si="2"/>
        <v>서석진</v>
      </c>
      <c r="C12" s="109" t="str">
        <f t="shared" si="3"/>
        <v>D</v>
      </c>
      <c r="D12" s="110">
        <f t="shared" si="4"/>
        <v>0.83035714285714302</v>
      </c>
      <c r="E12" s="111">
        <f t="shared" si="5"/>
        <v>2085</v>
      </c>
      <c r="F12" s="112" t="str">
        <f t="shared" si="6"/>
        <v>551</v>
      </c>
      <c r="G12" s="113" t="str">
        <f t="shared" si="7"/>
        <v>71바7054</v>
      </c>
      <c r="H12" s="114">
        <f t="shared" si="8"/>
        <v>1</v>
      </c>
      <c r="I12" s="115">
        <f t="shared" si="9"/>
        <v>1007.26</v>
      </c>
      <c r="J12" s="116">
        <f t="shared" si="10"/>
        <v>6.8391720669802591E-2</v>
      </c>
      <c r="K12" s="116">
        <f t="shared" si="11"/>
        <v>0.44052270672349925</v>
      </c>
      <c r="L12" s="116">
        <f t="shared" si="12"/>
        <v>0.12310624863491056</v>
      </c>
      <c r="M12" s="117">
        <f t="shared" si="13"/>
        <v>5.1520000000000001</v>
      </c>
      <c r="N12" s="118">
        <f t="shared" si="14"/>
        <v>0.29783769831026746</v>
      </c>
      <c r="O12" s="118">
        <f t="shared" si="15"/>
        <v>3.4747731469531202</v>
      </c>
      <c r="P12" s="219">
        <f t="shared" si="16"/>
        <v>40</v>
      </c>
      <c r="Q12" s="220">
        <f t="shared" si="17"/>
        <v>3</v>
      </c>
      <c r="R12" s="220">
        <f t="shared" si="18"/>
        <v>35</v>
      </c>
      <c r="T12">
        <v>518</v>
      </c>
      <c r="U12">
        <v>2085</v>
      </c>
      <c r="V12" t="s">
        <v>246</v>
      </c>
      <c r="W12">
        <v>1007.26</v>
      </c>
      <c r="X12">
        <v>433.279</v>
      </c>
      <c r="Y12">
        <v>2.3250000000000002</v>
      </c>
      <c r="Z12">
        <v>5.1520000000000001</v>
      </c>
      <c r="AA12">
        <v>104.54053399999999</v>
      </c>
      <c r="AB12">
        <v>7.1497070000000003</v>
      </c>
      <c r="AC12">
        <v>46.052478999999998</v>
      </c>
      <c r="AD12" s="1">
        <v>124</v>
      </c>
      <c r="AE12">
        <v>3</v>
      </c>
      <c r="AF12">
        <v>35</v>
      </c>
      <c r="AG12">
        <v>68</v>
      </c>
      <c r="AH12">
        <v>9.6351139999999997</v>
      </c>
      <c r="AI12">
        <v>24.9</v>
      </c>
      <c r="AJ12">
        <v>0</v>
      </c>
      <c r="AK12">
        <v>40</v>
      </c>
      <c r="AL12">
        <v>34197</v>
      </c>
      <c r="AM12">
        <v>0.83035714285714302</v>
      </c>
      <c r="AN12" t="s">
        <v>67</v>
      </c>
      <c r="AO12">
        <v>1007.26</v>
      </c>
      <c r="AP12" t="s">
        <v>285</v>
      </c>
      <c r="AQ12" t="s">
        <v>117</v>
      </c>
      <c r="AR12" t="s">
        <v>119</v>
      </c>
      <c r="AS12" t="s">
        <v>117</v>
      </c>
      <c r="AT12" t="s">
        <v>119</v>
      </c>
      <c r="AU12" t="s">
        <v>238</v>
      </c>
      <c r="AV12" t="s">
        <v>246</v>
      </c>
      <c r="AW12" t="s">
        <v>67</v>
      </c>
      <c r="AX12">
        <v>2085</v>
      </c>
      <c r="AY12" t="s">
        <v>247</v>
      </c>
      <c r="AZ12">
        <v>1</v>
      </c>
      <c r="BA12" t="s">
        <v>239</v>
      </c>
      <c r="BB12">
        <v>1</v>
      </c>
      <c r="BC12">
        <v>1</v>
      </c>
      <c r="BE12" t="s">
        <v>67</v>
      </c>
      <c r="BF12">
        <v>0</v>
      </c>
      <c r="BG12" t="s">
        <v>195</v>
      </c>
      <c r="BI12" t="s">
        <v>117</v>
      </c>
      <c r="BJ12" t="s">
        <v>246</v>
      </c>
      <c r="BK12" t="s">
        <v>67</v>
      </c>
      <c r="BL12">
        <v>0.83035714285714302</v>
      </c>
      <c r="BM12">
        <v>2085</v>
      </c>
      <c r="BN12" t="s">
        <v>119</v>
      </c>
      <c r="BO12" t="s">
        <v>238</v>
      </c>
      <c r="BP12">
        <v>1</v>
      </c>
      <c r="BQ12">
        <v>1007.26</v>
      </c>
      <c r="BR12">
        <v>6.8391720669802591E-2</v>
      </c>
      <c r="BS12">
        <v>0.44052270672349925</v>
      </c>
      <c r="BT12">
        <v>0.12310624863491056</v>
      </c>
      <c r="BU12">
        <v>5.1520000000000001</v>
      </c>
      <c r="BV12">
        <v>0.29783769831026746</v>
      </c>
      <c r="BW12">
        <v>3.4747731469531202</v>
      </c>
      <c r="BX12">
        <v>40</v>
      </c>
      <c r="BY12">
        <v>3</v>
      </c>
      <c r="BZ12">
        <v>35</v>
      </c>
    </row>
    <row r="13" spans="1:78" ht="16.5">
      <c r="A13" s="124" t="str">
        <f t="shared" si="1"/>
        <v>성산여객</v>
      </c>
      <c r="B13" s="125" t="str">
        <f t="shared" si="2"/>
        <v>신경섭</v>
      </c>
      <c r="C13" s="126" t="str">
        <f t="shared" si="3"/>
        <v>B</v>
      </c>
      <c r="D13" s="127">
        <f t="shared" si="4"/>
        <v>0.92307692307692302</v>
      </c>
      <c r="E13" s="128">
        <f t="shared" si="5"/>
        <v>4051</v>
      </c>
      <c r="F13" s="129" t="str">
        <f t="shared" si="6"/>
        <v>588</v>
      </c>
      <c r="G13" s="130" t="str">
        <f t="shared" si="7"/>
        <v>71바7081</v>
      </c>
      <c r="H13" s="131">
        <f t="shared" si="8"/>
        <v>1</v>
      </c>
      <c r="I13" s="132">
        <f t="shared" si="9"/>
        <v>3943.4690000000001</v>
      </c>
      <c r="J13" s="133">
        <f t="shared" si="10"/>
        <v>3.1981777912906233E-2</v>
      </c>
      <c r="K13" s="133">
        <f t="shared" si="11"/>
        <v>0.43875552054179884</v>
      </c>
      <c r="L13" s="133">
        <f t="shared" si="12"/>
        <v>0.28173164287585373</v>
      </c>
      <c r="M13" s="134">
        <f t="shared" si="13"/>
        <v>8.5690000000000008</v>
      </c>
      <c r="N13" s="135">
        <f t="shared" si="14"/>
        <v>0.48180929024673452</v>
      </c>
      <c r="O13" s="135">
        <f t="shared" si="15"/>
        <v>3.8798327056710726</v>
      </c>
      <c r="P13" s="217">
        <f t="shared" si="16"/>
        <v>129</v>
      </c>
      <c r="Q13" s="218">
        <f t="shared" si="17"/>
        <v>19</v>
      </c>
      <c r="R13" s="218">
        <f t="shared" si="18"/>
        <v>153</v>
      </c>
      <c r="T13">
        <v>518</v>
      </c>
      <c r="U13">
        <v>4051</v>
      </c>
      <c r="V13" t="s">
        <v>181</v>
      </c>
      <c r="W13">
        <v>3943.4690000000001</v>
      </c>
      <c r="X13">
        <v>1643.06</v>
      </c>
      <c r="Y13">
        <v>2.4</v>
      </c>
      <c r="Z13">
        <v>8.5690000000000008</v>
      </c>
      <c r="AA13">
        <v>370.88660399999998</v>
      </c>
      <c r="AB13">
        <v>11.861613</v>
      </c>
      <c r="AC13">
        <v>162.728545</v>
      </c>
      <c r="AD13" s="1">
        <v>1111</v>
      </c>
      <c r="AE13">
        <v>19</v>
      </c>
      <c r="AF13">
        <v>153</v>
      </c>
      <c r="AG13">
        <v>63</v>
      </c>
      <c r="AH13">
        <v>10.632546</v>
      </c>
      <c r="AI13">
        <v>0</v>
      </c>
      <c r="AJ13">
        <v>0</v>
      </c>
      <c r="AK13">
        <v>129</v>
      </c>
      <c r="AL13">
        <v>139918</v>
      </c>
      <c r="AM13">
        <v>0.92307692307692302</v>
      </c>
      <c r="AN13" t="s">
        <v>68</v>
      </c>
      <c r="AO13">
        <v>3943.4690000000001</v>
      </c>
      <c r="AP13" t="s">
        <v>286</v>
      </c>
      <c r="AQ13" t="s">
        <v>117</v>
      </c>
      <c r="AR13" t="s">
        <v>121</v>
      </c>
      <c r="AS13" t="s">
        <v>117</v>
      </c>
      <c r="AT13" t="s">
        <v>121</v>
      </c>
      <c r="AU13" t="s">
        <v>182</v>
      </c>
      <c r="AV13" t="s">
        <v>181</v>
      </c>
      <c r="AW13" t="s">
        <v>68</v>
      </c>
      <c r="AX13">
        <v>4051</v>
      </c>
      <c r="AY13" t="s">
        <v>234</v>
      </c>
      <c r="AZ13">
        <v>1</v>
      </c>
      <c r="BA13" t="s">
        <v>213</v>
      </c>
      <c r="BB13">
        <v>1</v>
      </c>
      <c r="BC13">
        <v>1</v>
      </c>
      <c r="BE13" t="s">
        <v>68</v>
      </c>
      <c r="BF13">
        <v>0</v>
      </c>
      <c r="BG13" t="s">
        <v>195</v>
      </c>
      <c r="BI13" t="s">
        <v>117</v>
      </c>
      <c r="BJ13" t="s">
        <v>181</v>
      </c>
      <c r="BK13" t="s">
        <v>68</v>
      </c>
      <c r="BL13">
        <v>0.92307692307692302</v>
      </c>
      <c r="BM13">
        <v>4051</v>
      </c>
      <c r="BN13" t="s">
        <v>121</v>
      </c>
      <c r="BO13" t="s">
        <v>182</v>
      </c>
      <c r="BP13">
        <v>1</v>
      </c>
      <c r="BQ13">
        <v>3943.4690000000001</v>
      </c>
      <c r="BR13">
        <v>3.1981777912906233E-2</v>
      </c>
      <c r="BS13">
        <v>0.43875552054179884</v>
      </c>
      <c r="BT13">
        <v>0.28173164287585373</v>
      </c>
      <c r="BU13">
        <v>8.5690000000000008</v>
      </c>
      <c r="BV13">
        <v>0.48180929024673452</v>
      </c>
      <c r="BW13">
        <v>3.8798327056710726</v>
      </c>
      <c r="BX13">
        <v>129</v>
      </c>
      <c r="BY13">
        <v>19</v>
      </c>
      <c r="BZ13">
        <v>153</v>
      </c>
    </row>
    <row r="14" spans="1:78" ht="16.5">
      <c r="A14" s="107" t="str">
        <f t="shared" si="1"/>
        <v>성산여객</v>
      </c>
      <c r="B14" s="108" t="str">
        <f t="shared" si="2"/>
        <v>유충상</v>
      </c>
      <c r="C14" s="109" t="str">
        <f t="shared" si="3"/>
        <v>C</v>
      </c>
      <c r="D14" s="110">
        <f t="shared" si="4"/>
        <v>0.85286683975793398</v>
      </c>
      <c r="E14" s="111">
        <f t="shared" si="5"/>
        <v>384</v>
      </c>
      <c r="F14" s="112" t="str">
        <f t="shared" si="6"/>
        <v>521</v>
      </c>
      <c r="G14" s="113" t="str">
        <f t="shared" si="7"/>
        <v>71바7509</v>
      </c>
      <c r="H14" s="114">
        <f t="shared" si="8"/>
        <v>2</v>
      </c>
      <c r="I14" s="115">
        <f t="shared" si="9"/>
        <v>691.07500000000005</v>
      </c>
      <c r="J14" s="116">
        <f t="shared" si="10"/>
        <v>8.7718118572574985E-3</v>
      </c>
      <c r="K14" s="116">
        <f t="shared" si="11"/>
        <v>0.52825923904251815</v>
      </c>
      <c r="L14" s="116">
        <f t="shared" si="12"/>
        <v>0.17798357631226711</v>
      </c>
      <c r="M14" s="117">
        <f t="shared" si="13"/>
        <v>13.712999999999999</v>
      </c>
      <c r="N14" s="118">
        <f t="shared" si="14"/>
        <v>1.3023188510653692</v>
      </c>
      <c r="O14" s="118">
        <f t="shared" si="15"/>
        <v>14.470209456281879</v>
      </c>
      <c r="P14" s="219">
        <f t="shared" si="16"/>
        <v>63</v>
      </c>
      <c r="Q14" s="220">
        <f t="shared" si="17"/>
        <v>9</v>
      </c>
      <c r="R14" s="220">
        <f t="shared" si="18"/>
        <v>100</v>
      </c>
      <c r="T14">
        <v>518</v>
      </c>
      <c r="U14">
        <v>384</v>
      </c>
      <c r="V14" t="s">
        <v>183</v>
      </c>
      <c r="W14">
        <v>691.07500000000005</v>
      </c>
      <c r="X14">
        <v>318.62900000000002</v>
      </c>
      <c r="Y14">
        <v>2.169</v>
      </c>
      <c r="Z14">
        <v>13.712999999999999</v>
      </c>
      <c r="AA14">
        <v>56.810270000000003</v>
      </c>
      <c r="AB14">
        <v>0.49832900000000002</v>
      </c>
      <c r="AC14">
        <v>30.010549999999999</v>
      </c>
      <c r="AD14" s="1">
        <v>123</v>
      </c>
      <c r="AE14">
        <v>9</v>
      </c>
      <c r="AF14">
        <v>100</v>
      </c>
      <c r="AG14">
        <v>71</v>
      </c>
      <c r="AH14">
        <v>12.164612999999999</v>
      </c>
      <c r="AI14">
        <v>358.5</v>
      </c>
      <c r="AJ14">
        <v>0</v>
      </c>
      <c r="AK14">
        <v>63</v>
      </c>
      <c r="AL14">
        <v>32955</v>
      </c>
      <c r="AM14">
        <v>0.85286683975793398</v>
      </c>
      <c r="AN14" t="s">
        <v>69</v>
      </c>
      <c r="AO14">
        <v>584.72900000000004</v>
      </c>
      <c r="AP14" t="s">
        <v>287</v>
      </c>
      <c r="AQ14" t="s">
        <v>117</v>
      </c>
      <c r="AR14" t="s">
        <v>118</v>
      </c>
      <c r="AS14" t="s">
        <v>117</v>
      </c>
      <c r="AT14" t="s">
        <v>118</v>
      </c>
      <c r="AU14" t="s">
        <v>173</v>
      </c>
      <c r="AV14" t="s">
        <v>183</v>
      </c>
      <c r="AW14" t="s">
        <v>69</v>
      </c>
      <c r="AX14">
        <v>384</v>
      </c>
      <c r="AY14" t="s">
        <v>230</v>
      </c>
      <c r="AZ14">
        <v>1</v>
      </c>
      <c r="BA14" t="s">
        <v>210</v>
      </c>
      <c r="BB14">
        <v>2</v>
      </c>
      <c r="BC14">
        <v>1</v>
      </c>
      <c r="BE14" t="s">
        <v>67</v>
      </c>
      <c r="BF14">
        <v>1</v>
      </c>
      <c r="BG14" t="s">
        <v>194</v>
      </c>
      <c r="BI14" t="s">
        <v>117</v>
      </c>
      <c r="BJ14" t="s">
        <v>183</v>
      </c>
      <c r="BK14" t="s">
        <v>69</v>
      </c>
      <c r="BL14">
        <v>0.85286683975793398</v>
      </c>
      <c r="BM14">
        <v>384</v>
      </c>
      <c r="BN14" t="s">
        <v>118</v>
      </c>
      <c r="BO14" t="s">
        <v>173</v>
      </c>
      <c r="BP14">
        <v>2</v>
      </c>
      <c r="BQ14">
        <v>691.07500000000005</v>
      </c>
      <c r="BR14">
        <v>8.7718118572574985E-3</v>
      </c>
      <c r="BS14">
        <v>0.52825923904251815</v>
      </c>
      <c r="BT14">
        <v>0.17798357631226711</v>
      </c>
      <c r="BU14">
        <v>13.712999999999999</v>
      </c>
      <c r="BV14">
        <v>1.3023188510653692</v>
      </c>
      <c r="BW14">
        <v>14.470209456281879</v>
      </c>
      <c r="BX14">
        <v>63</v>
      </c>
      <c r="BY14">
        <v>9</v>
      </c>
      <c r="BZ14">
        <v>100</v>
      </c>
    </row>
    <row r="15" spans="1:78" ht="16.5">
      <c r="A15" s="124" t="str">
        <f t="shared" si="1"/>
        <v>성산여객</v>
      </c>
      <c r="B15" s="125" t="str">
        <f t="shared" si="2"/>
        <v>이성재</v>
      </c>
      <c r="C15" s="126" t="str">
        <f t="shared" si="3"/>
        <v>D</v>
      </c>
      <c r="D15" s="127">
        <f t="shared" si="4"/>
        <v>0.81923076923076921</v>
      </c>
      <c r="E15" s="128">
        <f t="shared" si="5"/>
        <v>8869</v>
      </c>
      <c r="F15" s="129" t="str">
        <f t="shared" si="6"/>
        <v>588</v>
      </c>
      <c r="G15" s="130" t="str">
        <f t="shared" si="7"/>
        <v>71바7085</v>
      </c>
      <c r="H15" s="131">
        <f t="shared" si="8"/>
        <v>1</v>
      </c>
      <c r="I15" s="132">
        <f t="shared" si="9"/>
        <v>4258.1480000000001</v>
      </c>
      <c r="J15" s="133">
        <f t="shared" si="10"/>
        <v>2.8330418792574894E-2</v>
      </c>
      <c r="K15" s="133">
        <f t="shared" si="11"/>
        <v>0.452390651734144</v>
      </c>
      <c r="L15" s="133">
        <f t="shared" si="12"/>
        <v>0.24517701122647687</v>
      </c>
      <c r="M15" s="134">
        <f t="shared" si="13"/>
        <v>11.199</v>
      </c>
      <c r="N15" s="135">
        <f t="shared" si="14"/>
        <v>2.1840480885117191</v>
      </c>
      <c r="O15" s="135">
        <f t="shared" si="15"/>
        <v>33.089502760354968</v>
      </c>
      <c r="P15" s="217">
        <f t="shared" si="16"/>
        <v>215</v>
      </c>
      <c r="Q15" s="218">
        <f t="shared" si="17"/>
        <v>93</v>
      </c>
      <c r="R15" s="218">
        <f t="shared" si="18"/>
        <v>1409</v>
      </c>
      <c r="T15">
        <v>518</v>
      </c>
      <c r="U15">
        <v>8869</v>
      </c>
      <c r="V15" t="s">
        <v>184</v>
      </c>
      <c r="W15">
        <v>4258.1480000000001</v>
      </c>
      <c r="X15">
        <v>1999.546</v>
      </c>
      <c r="Y15">
        <v>2.13</v>
      </c>
      <c r="Z15">
        <v>11.199</v>
      </c>
      <c r="AA15">
        <v>393.489665</v>
      </c>
      <c r="AB15">
        <v>11.147727</v>
      </c>
      <c r="AC15">
        <v>178.01104599999999</v>
      </c>
      <c r="AD15" s="1">
        <v>1044</v>
      </c>
      <c r="AE15">
        <v>93</v>
      </c>
      <c r="AF15">
        <v>1409</v>
      </c>
      <c r="AG15">
        <v>68</v>
      </c>
      <c r="AH15">
        <v>10.821498</v>
      </c>
      <c r="AI15">
        <v>56.9</v>
      </c>
      <c r="AJ15">
        <v>0</v>
      </c>
      <c r="AK15">
        <v>215</v>
      </c>
      <c r="AL15">
        <v>121460</v>
      </c>
      <c r="AM15">
        <v>0.81923076923076921</v>
      </c>
      <c r="AN15" t="s">
        <v>67</v>
      </c>
      <c r="AO15">
        <v>4258.1480000000001</v>
      </c>
      <c r="AP15" t="s">
        <v>288</v>
      </c>
      <c r="AQ15" t="s">
        <v>117</v>
      </c>
      <c r="AR15" t="s">
        <v>121</v>
      </c>
      <c r="AS15" t="s">
        <v>117</v>
      </c>
      <c r="AT15" t="s">
        <v>121</v>
      </c>
      <c r="AU15" t="s">
        <v>186</v>
      </c>
      <c r="AV15" t="s">
        <v>184</v>
      </c>
      <c r="AW15" t="s">
        <v>67</v>
      </c>
      <c r="AX15">
        <v>8869</v>
      </c>
      <c r="AY15" t="s">
        <v>226</v>
      </c>
      <c r="AZ15">
        <v>1</v>
      </c>
      <c r="BA15" t="s">
        <v>203</v>
      </c>
      <c r="BB15">
        <v>1</v>
      </c>
      <c r="BC15">
        <v>1</v>
      </c>
      <c r="BE15" t="s">
        <v>67</v>
      </c>
      <c r="BF15">
        <v>0</v>
      </c>
      <c r="BG15" t="s">
        <v>195</v>
      </c>
      <c r="BI15" t="s">
        <v>117</v>
      </c>
      <c r="BJ15" t="s">
        <v>184</v>
      </c>
      <c r="BK15" t="s">
        <v>67</v>
      </c>
      <c r="BL15">
        <v>0.81923076923076921</v>
      </c>
      <c r="BM15">
        <v>8869</v>
      </c>
      <c r="BN15" t="s">
        <v>121</v>
      </c>
      <c r="BO15" t="s">
        <v>186</v>
      </c>
      <c r="BP15">
        <v>1</v>
      </c>
      <c r="BQ15">
        <v>4258.1480000000001</v>
      </c>
      <c r="BR15">
        <v>2.8330418792574894E-2</v>
      </c>
      <c r="BS15">
        <v>0.452390651734144</v>
      </c>
      <c r="BT15">
        <v>0.24517701122647687</v>
      </c>
      <c r="BU15">
        <v>11.199</v>
      </c>
      <c r="BV15">
        <v>2.1840480885117191</v>
      </c>
      <c r="BW15">
        <v>33.089502760354968</v>
      </c>
      <c r="BX15">
        <v>215</v>
      </c>
      <c r="BY15">
        <v>93</v>
      </c>
      <c r="BZ15">
        <v>1409</v>
      </c>
    </row>
    <row r="16" spans="1:78" ht="16.5">
      <c r="A16" s="107" t="str">
        <f t="shared" si="1"/>
        <v>성산여객</v>
      </c>
      <c r="B16" s="108" t="str">
        <f t="shared" si="2"/>
        <v>정윤식</v>
      </c>
      <c r="C16" s="109" t="str">
        <f t="shared" si="3"/>
        <v>S</v>
      </c>
      <c r="D16" s="110">
        <f t="shared" si="4"/>
        <v>1.0434482758620689</v>
      </c>
      <c r="E16" s="111">
        <f t="shared" si="5"/>
        <v>8018</v>
      </c>
      <c r="F16" s="112" t="str">
        <f t="shared" si="6"/>
        <v>521</v>
      </c>
      <c r="G16" s="113" t="str">
        <f t="shared" si="7"/>
        <v>71바7505</v>
      </c>
      <c r="H16" s="114">
        <f t="shared" si="8"/>
        <v>1</v>
      </c>
      <c r="I16" s="115">
        <f t="shared" si="9"/>
        <v>1235.902</v>
      </c>
      <c r="J16" s="116">
        <f t="shared" si="10"/>
        <v>3.1368851634756514E-2</v>
      </c>
      <c r="K16" s="116">
        <f t="shared" si="11"/>
        <v>0.45203581415431082</v>
      </c>
      <c r="L16" s="116">
        <f t="shared" si="12"/>
        <v>0.25163807486354095</v>
      </c>
      <c r="M16" s="117">
        <f t="shared" si="13"/>
        <v>5.9950000000000001</v>
      </c>
      <c r="N16" s="118" t="str">
        <f t="shared" si="14"/>
        <v>-</v>
      </c>
      <c r="O16" s="118" t="str">
        <f t="shared" si="15"/>
        <v>-</v>
      </c>
      <c r="P16" s="219">
        <f t="shared" si="16"/>
        <v>26</v>
      </c>
      <c r="Q16" s="220">
        <f t="shared" si="17"/>
        <v>1559</v>
      </c>
      <c r="R16" s="220">
        <f t="shared" si="18"/>
        <v>284</v>
      </c>
      <c r="T16">
        <v>518</v>
      </c>
      <c r="U16">
        <v>8018</v>
      </c>
      <c r="V16" t="s">
        <v>216</v>
      </c>
      <c r="W16">
        <v>1235.902</v>
      </c>
      <c r="X16">
        <v>408.45</v>
      </c>
      <c r="Y16">
        <v>3.0259999999999998</v>
      </c>
      <c r="Z16">
        <v>5.9950000000000001</v>
      </c>
      <c r="AA16">
        <v>100.408011</v>
      </c>
      <c r="AB16">
        <v>3.1496840000000002</v>
      </c>
      <c r="AC16">
        <v>45.388016999999998</v>
      </c>
      <c r="AD16" s="1">
        <v>311</v>
      </c>
      <c r="AE16">
        <v>1559</v>
      </c>
      <c r="AF16">
        <v>284</v>
      </c>
      <c r="AG16">
        <v>130</v>
      </c>
      <c r="AH16">
        <v>12.308797999999999</v>
      </c>
      <c r="AI16">
        <v>453.1</v>
      </c>
      <c r="AJ16">
        <v>0</v>
      </c>
      <c r="AK16">
        <v>26</v>
      </c>
      <c r="AL16">
        <v>5562</v>
      </c>
      <c r="AM16">
        <v>1.0434482758620689</v>
      </c>
      <c r="AN16" t="s">
        <v>71</v>
      </c>
      <c r="AO16">
        <v>1235.902</v>
      </c>
      <c r="AP16" t="s">
        <v>289</v>
      </c>
      <c r="AQ16" t="s">
        <v>117</v>
      </c>
      <c r="AR16" t="s">
        <v>118</v>
      </c>
      <c r="AS16" t="s">
        <v>117</v>
      </c>
      <c r="AT16" t="s">
        <v>118</v>
      </c>
      <c r="AU16" t="s">
        <v>189</v>
      </c>
      <c r="AV16" t="s">
        <v>216</v>
      </c>
      <c r="AW16" t="s">
        <v>71</v>
      </c>
      <c r="AX16">
        <v>8018</v>
      </c>
      <c r="AY16" t="s">
        <v>227</v>
      </c>
      <c r="AZ16">
        <v>1</v>
      </c>
      <c r="BA16" t="s">
        <v>209</v>
      </c>
      <c r="BB16">
        <v>1</v>
      </c>
      <c r="BC16">
        <v>1</v>
      </c>
      <c r="BE16" t="s">
        <v>68</v>
      </c>
      <c r="BF16">
        <v>2</v>
      </c>
      <c r="BG16" t="s">
        <v>194</v>
      </c>
      <c r="BI16" t="s">
        <v>117</v>
      </c>
      <c r="BJ16" t="s">
        <v>216</v>
      </c>
      <c r="BK16" t="s">
        <v>71</v>
      </c>
      <c r="BL16">
        <v>1.0434482758620689</v>
      </c>
      <c r="BM16">
        <v>8018</v>
      </c>
      <c r="BN16" t="s">
        <v>118</v>
      </c>
      <c r="BO16" t="s">
        <v>189</v>
      </c>
      <c r="BP16">
        <v>1</v>
      </c>
      <c r="BQ16">
        <v>1235.902</v>
      </c>
      <c r="BR16">
        <v>3.1368851634756514E-2</v>
      </c>
      <c r="BS16">
        <v>0.45203581415431082</v>
      </c>
      <c r="BT16">
        <v>0.25163807486354095</v>
      </c>
      <c r="BU16">
        <v>5.9950000000000001</v>
      </c>
      <c r="BV16" t="s">
        <v>225</v>
      </c>
      <c r="BW16" t="s">
        <v>225</v>
      </c>
      <c r="BX16">
        <v>26</v>
      </c>
      <c r="BY16">
        <v>1559</v>
      </c>
      <c r="BZ16">
        <v>284</v>
      </c>
    </row>
    <row r="17" spans="1:78" ht="16.5">
      <c r="A17" s="124" t="str">
        <f t="shared" si="1"/>
        <v>성산여객</v>
      </c>
      <c r="B17" s="125" t="str">
        <f t="shared" si="2"/>
        <v>하상신</v>
      </c>
      <c r="C17" s="126" t="str">
        <f t="shared" si="3"/>
        <v>D</v>
      </c>
      <c r="D17" s="127">
        <f t="shared" si="4"/>
        <v>0.83793103448275874</v>
      </c>
      <c r="E17" s="128">
        <f t="shared" si="5"/>
        <v>6282</v>
      </c>
      <c r="F17" s="129" t="str">
        <f t="shared" si="6"/>
        <v>521</v>
      </c>
      <c r="G17" s="130" t="str">
        <f t="shared" si="7"/>
        <v>71바7505</v>
      </c>
      <c r="H17" s="131">
        <f t="shared" si="8"/>
        <v>1</v>
      </c>
      <c r="I17" s="132">
        <f t="shared" si="9"/>
        <v>1317.0540000000001</v>
      </c>
      <c r="J17" s="133">
        <f t="shared" si="10"/>
        <v>4.6959721992735806E-2</v>
      </c>
      <c r="K17" s="133">
        <f t="shared" si="11"/>
        <v>0.50301239712335577</v>
      </c>
      <c r="L17" s="133">
        <f t="shared" si="12"/>
        <v>0.19133611833683356</v>
      </c>
      <c r="M17" s="134">
        <f t="shared" si="13"/>
        <v>9.5299999999999994</v>
      </c>
      <c r="N17" s="135" t="str">
        <f t="shared" si="14"/>
        <v>-</v>
      </c>
      <c r="O17" s="135" t="str">
        <f t="shared" si="15"/>
        <v>-</v>
      </c>
      <c r="P17" s="217">
        <f t="shared" si="16"/>
        <v>70</v>
      </c>
      <c r="Q17" s="218">
        <f t="shared" si="17"/>
        <v>1993</v>
      </c>
      <c r="R17" s="218">
        <f t="shared" si="18"/>
        <v>242</v>
      </c>
      <c r="T17">
        <v>518</v>
      </c>
      <c r="U17">
        <v>6282</v>
      </c>
      <c r="V17" t="s">
        <v>187</v>
      </c>
      <c r="W17">
        <v>1317.0540000000001</v>
      </c>
      <c r="X17">
        <v>542.09199999999998</v>
      </c>
      <c r="Y17">
        <v>2.4300000000000002</v>
      </c>
      <c r="Z17">
        <v>9.5299999999999994</v>
      </c>
      <c r="AA17">
        <v>120.238297</v>
      </c>
      <c r="AB17">
        <v>5.6463570000000001</v>
      </c>
      <c r="AC17">
        <v>60.481354000000003</v>
      </c>
      <c r="AD17" s="1">
        <v>252</v>
      </c>
      <c r="AE17">
        <v>1993</v>
      </c>
      <c r="AF17">
        <v>242</v>
      </c>
      <c r="AG17">
        <v>103</v>
      </c>
      <c r="AH17">
        <v>10.953697999999999</v>
      </c>
      <c r="AI17">
        <v>403.7</v>
      </c>
      <c r="AJ17">
        <v>0</v>
      </c>
      <c r="AK17">
        <v>70</v>
      </c>
      <c r="AL17">
        <v>18756</v>
      </c>
      <c r="AM17">
        <v>0.83793103448275874</v>
      </c>
      <c r="AN17" t="s">
        <v>67</v>
      </c>
      <c r="AO17">
        <v>1317.0540000000001</v>
      </c>
      <c r="AP17" t="s">
        <v>290</v>
      </c>
      <c r="AQ17" t="s">
        <v>117</v>
      </c>
      <c r="AR17" t="s">
        <v>118</v>
      </c>
      <c r="AS17" t="s">
        <v>117</v>
      </c>
      <c r="AT17" t="s">
        <v>118</v>
      </c>
      <c r="AU17" t="s">
        <v>189</v>
      </c>
      <c r="AV17" t="s">
        <v>187</v>
      </c>
      <c r="AW17" t="s">
        <v>67</v>
      </c>
      <c r="AX17">
        <v>6282</v>
      </c>
      <c r="AY17" t="s">
        <v>231</v>
      </c>
      <c r="AZ17">
        <v>1</v>
      </c>
      <c r="BA17" t="s">
        <v>236</v>
      </c>
      <c r="BB17">
        <v>1</v>
      </c>
      <c r="BC17">
        <v>1</v>
      </c>
      <c r="BE17" t="s">
        <v>67</v>
      </c>
      <c r="BF17">
        <v>0</v>
      </c>
      <c r="BG17" t="s">
        <v>195</v>
      </c>
      <c r="BI17" t="s">
        <v>117</v>
      </c>
      <c r="BJ17" t="s">
        <v>187</v>
      </c>
      <c r="BK17" t="s">
        <v>67</v>
      </c>
      <c r="BL17">
        <v>0.83793103448275874</v>
      </c>
      <c r="BM17">
        <v>6282</v>
      </c>
      <c r="BN17" t="s">
        <v>118</v>
      </c>
      <c r="BO17" t="s">
        <v>189</v>
      </c>
      <c r="BP17">
        <v>1</v>
      </c>
      <c r="BQ17">
        <v>1317.0540000000001</v>
      </c>
      <c r="BR17">
        <v>4.6959721992735806E-2</v>
      </c>
      <c r="BS17">
        <v>0.50301239712335577</v>
      </c>
      <c r="BT17">
        <v>0.19133611833683356</v>
      </c>
      <c r="BU17">
        <v>9.5299999999999994</v>
      </c>
      <c r="BV17" t="s">
        <v>225</v>
      </c>
      <c r="BW17" t="s">
        <v>225</v>
      </c>
      <c r="BX17">
        <v>70</v>
      </c>
      <c r="BY17">
        <v>1993</v>
      </c>
      <c r="BZ17">
        <v>242</v>
      </c>
    </row>
  </sheetData>
  <sortState xmlns:xlrd2="http://schemas.microsoft.com/office/spreadsheetml/2017/richdata2" ref="T4:AN17">
    <sortCondition ref="AB4:AB17"/>
    <sortCondition descending="1" ref="AD4:AD17"/>
  </sortState>
  <phoneticPr fontId="2" type="noConversion"/>
  <conditionalFormatting sqref="C5:D17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3" t="s">
        <v>291</v>
      </c>
      <c r="B2" s="274"/>
      <c r="C2" s="275"/>
      <c r="D2" s="275"/>
      <c r="E2" s="273"/>
      <c r="F2" s="276"/>
      <c r="G2" s="273"/>
      <c r="H2" s="273"/>
      <c r="I2" s="273"/>
      <c r="J2" s="273"/>
      <c r="K2" s="277"/>
      <c r="L2" s="277"/>
      <c r="M2" s="277"/>
      <c r="N2" s="277"/>
      <c r="O2" s="277"/>
      <c r="P2" s="277"/>
      <c r="Q2" s="277"/>
      <c r="R2" s="277"/>
    </row>
    <row r="3" spans="1:18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</row>
    <row r="4" spans="1:18" ht="26.25">
      <c r="A4" s="278" t="s">
        <v>292</v>
      </c>
      <c r="B4" s="279"/>
      <c r="C4" s="280"/>
      <c r="D4" s="281"/>
      <c r="E4" s="282"/>
      <c r="F4" s="283"/>
      <c r="G4" s="277"/>
      <c r="H4" s="282"/>
      <c r="I4" s="277"/>
      <c r="J4" s="277"/>
      <c r="K4" s="277"/>
      <c r="L4" s="277"/>
      <c r="M4" s="277"/>
      <c r="N4" s="277"/>
      <c r="O4" s="277"/>
      <c r="P4" s="277"/>
      <c r="Q4" s="277"/>
      <c r="R4" s="277"/>
    </row>
    <row r="5" spans="1:18" ht="26.25">
      <c r="A5" s="284"/>
      <c r="B5" s="277"/>
      <c r="C5" s="277"/>
      <c r="D5" s="277"/>
      <c r="E5" s="277"/>
      <c r="F5" s="277"/>
      <c r="G5" s="277"/>
      <c r="H5" s="277"/>
      <c r="I5" s="277"/>
      <c r="J5" s="277"/>
      <c r="K5" s="284"/>
      <c r="L5" s="277"/>
      <c r="M5" s="277"/>
      <c r="N5" s="277"/>
      <c r="O5" s="277"/>
      <c r="P5" s="277"/>
      <c r="Q5" s="277"/>
      <c r="R5" s="277"/>
    </row>
    <row r="6" spans="1:18" ht="17.25">
      <c r="A6" s="285" t="s">
        <v>293</v>
      </c>
      <c r="B6" s="277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</row>
    <row r="7" spans="1:18" ht="17.25">
      <c r="A7" s="285"/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</row>
    <row r="8" spans="1:18" ht="17.25">
      <c r="A8" s="286" t="s">
        <v>168</v>
      </c>
      <c r="B8" s="287"/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287"/>
      <c r="P8" s="287"/>
      <c r="Q8" s="287"/>
      <c r="R8" s="287"/>
    </row>
    <row r="9" spans="1:18">
      <c r="A9" s="287"/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</row>
    <row r="10" spans="1:18">
      <c r="A10" s="287" t="s">
        <v>294</v>
      </c>
      <c r="B10" s="287"/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</row>
    <row r="11" spans="1:18">
      <c r="A11" s="287"/>
      <c r="B11" s="287"/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</row>
    <row r="12" spans="1:18">
      <c r="A12" s="277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</row>
    <row r="13" spans="1:18" ht="37.5" customHeight="1">
      <c r="A13" s="288" t="s">
        <v>0</v>
      </c>
      <c r="B13" s="289" t="s">
        <v>74</v>
      </c>
      <c r="C13" s="290" t="s">
        <v>65</v>
      </c>
      <c r="D13" s="290" t="s">
        <v>155</v>
      </c>
      <c r="E13" s="291" t="s">
        <v>141</v>
      </c>
      <c r="F13" s="289" t="s">
        <v>146</v>
      </c>
      <c r="G13" s="291" t="s">
        <v>144</v>
      </c>
      <c r="H13" s="291" t="s">
        <v>148</v>
      </c>
      <c r="I13" s="224" t="s">
        <v>150</v>
      </c>
      <c r="J13" s="291" t="s">
        <v>11</v>
      </c>
      <c r="K13" s="291" t="s">
        <v>12</v>
      </c>
      <c r="L13" s="291" t="s">
        <v>13</v>
      </c>
      <c r="M13" s="291" t="s">
        <v>105</v>
      </c>
      <c r="N13" s="291" t="s">
        <v>6</v>
      </c>
      <c r="O13" s="291" t="s">
        <v>7</v>
      </c>
      <c r="P13" s="291" t="s">
        <v>159</v>
      </c>
      <c r="Q13" s="292" t="s">
        <v>161</v>
      </c>
      <c r="R13" s="292" t="s">
        <v>162</v>
      </c>
    </row>
    <row r="14" spans="1:18" ht="16.5">
      <c r="A14" s="293" t="s">
        <v>117</v>
      </c>
      <c r="B14" s="294" t="s">
        <v>174</v>
      </c>
      <c r="C14" s="295" t="s">
        <v>67</v>
      </c>
      <c r="D14" s="296">
        <v>0.80840000000000001</v>
      </c>
      <c r="E14" s="297">
        <v>6250</v>
      </c>
      <c r="F14" s="225" t="s">
        <v>118</v>
      </c>
      <c r="G14" s="298" t="s">
        <v>173</v>
      </c>
      <c r="H14" s="299">
        <v>1</v>
      </c>
      <c r="I14" s="226">
        <v>857.84</v>
      </c>
      <c r="J14" s="300">
        <v>4.8502567595146456E-2</v>
      </c>
      <c r="K14" s="300">
        <v>0.45000089153935569</v>
      </c>
      <c r="L14" s="300">
        <v>0.23780658397836427</v>
      </c>
      <c r="M14" s="301">
        <v>15.891999999999999</v>
      </c>
      <c r="N14" s="302">
        <v>0.69943112934813012</v>
      </c>
      <c r="O14" s="302">
        <v>39.051571388603932</v>
      </c>
      <c r="P14" s="303">
        <v>66</v>
      </c>
      <c r="Q14" s="304">
        <v>6</v>
      </c>
      <c r="R14" s="304">
        <v>335</v>
      </c>
    </row>
    <row r="15" spans="1:18" ht="16.5">
      <c r="A15" s="293" t="s">
        <v>117</v>
      </c>
      <c r="B15" s="294" t="s">
        <v>245</v>
      </c>
      <c r="C15" s="295" t="s">
        <v>70</v>
      </c>
      <c r="D15" s="296">
        <v>0.79730769230769227</v>
      </c>
      <c r="E15" s="297">
        <v>5382</v>
      </c>
      <c r="F15" s="225" t="s">
        <v>120</v>
      </c>
      <c r="G15" s="298" t="s">
        <v>244</v>
      </c>
      <c r="H15" s="299">
        <v>1</v>
      </c>
      <c r="I15" s="226">
        <v>1431.0119999999999</v>
      </c>
      <c r="J15" s="300">
        <v>3.9123361485103751E-2</v>
      </c>
      <c r="K15" s="300">
        <v>0.4333108392119665</v>
      </c>
      <c r="L15" s="300">
        <v>0.18029198916570932</v>
      </c>
      <c r="M15" s="301">
        <v>9.0530000000000008</v>
      </c>
      <c r="N15" s="302">
        <v>6.9880615955701289E-2</v>
      </c>
      <c r="O15" s="302">
        <v>53.808074285889987</v>
      </c>
      <c r="P15" s="303">
        <v>51</v>
      </c>
      <c r="Q15" s="304">
        <v>1</v>
      </c>
      <c r="R15" s="304">
        <v>770</v>
      </c>
    </row>
    <row r="16" spans="1:18" ht="16.5">
      <c r="A16" s="293" t="s">
        <v>117</v>
      </c>
      <c r="B16" s="294" t="s">
        <v>176</v>
      </c>
      <c r="C16" s="295" t="s">
        <v>70</v>
      </c>
      <c r="D16" s="296">
        <v>0.79619666539456502</v>
      </c>
      <c r="E16" s="297">
        <v>3664</v>
      </c>
      <c r="F16" s="225" t="s">
        <v>121</v>
      </c>
      <c r="G16" s="298" t="s">
        <v>178</v>
      </c>
      <c r="H16" s="299">
        <v>5</v>
      </c>
      <c r="I16" s="226">
        <v>11868.708999999999</v>
      </c>
      <c r="J16" s="300">
        <v>2.6717908658368286E-2</v>
      </c>
      <c r="K16" s="300">
        <v>0.46883036735592259</v>
      </c>
      <c r="L16" s="300">
        <v>0.19593734739616139</v>
      </c>
      <c r="M16" s="301">
        <v>11.367000000000001</v>
      </c>
      <c r="N16" s="302">
        <v>2.0305494051627688</v>
      </c>
      <c r="O16" s="302">
        <v>29.312370873698228</v>
      </c>
      <c r="P16" s="303">
        <v>639</v>
      </c>
      <c r="Q16" s="304">
        <v>315</v>
      </c>
      <c r="R16" s="304">
        <v>3493</v>
      </c>
    </row>
    <row r="17" spans="1:18" ht="16.5">
      <c r="A17" s="293" t="s">
        <v>117</v>
      </c>
      <c r="B17" s="294" t="s">
        <v>179</v>
      </c>
      <c r="C17" s="295" t="s">
        <v>70</v>
      </c>
      <c r="D17" s="296">
        <v>0.7219302507442884</v>
      </c>
      <c r="E17" s="297">
        <v>1037</v>
      </c>
      <c r="F17" s="225" t="s">
        <v>120</v>
      </c>
      <c r="G17" s="298" t="s">
        <v>185</v>
      </c>
      <c r="H17" s="299">
        <v>2</v>
      </c>
      <c r="I17" s="226">
        <v>6166.009</v>
      </c>
      <c r="J17" s="300">
        <v>2.2502917480944056E-2</v>
      </c>
      <c r="K17" s="300">
        <v>0.48221897666204233</v>
      </c>
      <c r="L17" s="300">
        <v>0.20402175864485439</v>
      </c>
      <c r="M17" s="301">
        <v>7.7779999999999996</v>
      </c>
      <c r="N17" s="302">
        <v>7.6777593227192584</v>
      </c>
      <c r="O17" s="302">
        <v>47.858033111616706</v>
      </c>
      <c r="P17" s="303">
        <v>305</v>
      </c>
      <c r="Q17" s="304">
        <v>30</v>
      </c>
      <c r="R17" s="304">
        <v>187</v>
      </c>
    </row>
    <row r="18" spans="1:18" ht="16.5">
      <c r="A18" s="293" t="s">
        <v>117</v>
      </c>
      <c r="B18" s="294" t="s">
        <v>246</v>
      </c>
      <c r="C18" s="295" t="s">
        <v>67</v>
      </c>
      <c r="D18" s="296">
        <v>0.83035714285714302</v>
      </c>
      <c r="E18" s="297">
        <v>2085</v>
      </c>
      <c r="F18" s="225" t="s">
        <v>119</v>
      </c>
      <c r="G18" s="298" t="s">
        <v>238</v>
      </c>
      <c r="H18" s="299">
        <v>1</v>
      </c>
      <c r="I18" s="226">
        <v>1007.26</v>
      </c>
      <c r="J18" s="300">
        <v>6.8391720669802591E-2</v>
      </c>
      <c r="K18" s="300">
        <v>0.44052270672349925</v>
      </c>
      <c r="L18" s="300">
        <v>0.12310624863491056</v>
      </c>
      <c r="M18" s="301">
        <v>5.1520000000000001</v>
      </c>
      <c r="N18" s="302">
        <v>0.29783769831026746</v>
      </c>
      <c r="O18" s="302">
        <v>3.4747731469531202</v>
      </c>
      <c r="P18" s="303">
        <v>40</v>
      </c>
      <c r="Q18" s="304">
        <v>3</v>
      </c>
      <c r="R18" s="304">
        <v>35</v>
      </c>
    </row>
    <row r="19" spans="1:18" ht="16.5">
      <c r="A19" s="293" t="s">
        <v>117</v>
      </c>
      <c r="B19" s="294" t="s">
        <v>184</v>
      </c>
      <c r="C19" s="295" t="s">
        <v>67</v>
      </c>
      <c r="D19" s="296">
        <v>0.81923076923076921</v>
      </c>
      <c r="E19" s="297">
        <v>8869</v>
      </c>
      <c r="F19" s="225" t="s">
        <v>121</v>
      </c>
      <c r="G19" s="298" t="s">
        <v>186</v>
      </c>
      <c r="H19" s="299">
        <v>1</v>
      </c>
      <c r="I19" s="226">
        <v>4258.1480000000001</v>
      </c>
      <c r="J19" s="300">
        <v>2.8330418792574894E-2</v>
      </c>
      <c r="K19" s="300">
        <v>0.452390651734144</v>
      </c>
      <c r="L19" s="300">
        <v>0.24517701122647687</v>
      </c>
      <c r="M19" s="301">
        <v>11.199</v>
      </c>
      <c r="N19" s="302">
        <v>2.1840480885117191</v>
      </c>
      <c r="O19" s="302">
        <v>33.089502760354968</v>
      </c>
      <c r="P19" s="303">
        <v>215</v>
      </c>
      <c r="Q19" s="304">
        <v>93</v>
      </c>
      <c r="R19" s="304">
        <v>1409</v>
      </c>
    </row>
    <row r="20" spans="1:18" ht="16.5">
      <c r="A20" s="293" t="s">
        <v>117</v>
      </c>
      <c r="B20" s="294" t="s">
        <v>187</v>
      </c>
      <c r="C20" s="295" t="s">
        <v>67</v>
      </c>
      <c r="D20" s="296">
        <v>0.83793103448275874</v>
      </c>
      <c r="E20" s="297">
        <v>6282</v>
      </c>
      <c r="F20" s="225" t="s">
        <v>118</v>
      </c>
      <c r="G20" s="298" t="s">
        <v>189</v>
      </c>
      <c r="H20" s="299">
        <v>1</v>
      </c>
      <c r="I20" s="226">
        <v>1317.0540000000001</v>
      </c>
      <c r="J20" s="300">
        <v>4.6959721992735806E-2</v>
      </c>
      <c r="K20" s="300">
        <v>0.50301239712335577</v>
      </c>
      <c r="L20" s="300">
        <v>0.19133611833683356</v>
      </c>
      <c r="M20" s="301">
        <v>9.5299999999999994</v>
      </c>
      <c r="N20" s="302" t="s">
        <v>225</v>
      </c>
      <c r="O20" s="302" t="s">
        <v>225</v>
      </c>
      <c r="P20" s="303">
        <v>70</v>
      </c>
      <c r="Q20" s="304">
        <v>1993</v>
      </c>
      <c r="R20" s="304">
        <v>242</v>
      </c>
    </row>
  </sheetData>
  <phoneticPr fontId="2" type="noConversion"/>
  <conditionalFormatting sqref="C14:D2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5A9D-5102-4A2B-94A3-5BB3EA82AFFF}">
  <sheetPr>
    <tabColor rgb="FFFF0000"/>
  </sheetPr>
  <dimension ref="A1:M17"/>
  <sheetViews>
    <sheetView showGridLines="0" workbookViewId="0"/>
  </sheetViews>
  <sheetFormatPr defaultRowHeight="13.5"/>
  <cols>
    <col min="1" max="16384" width="9.140625" style="227"/>
  </cols>
  <sheetData>
    <row r="1" spans="1:13">
      <c r="A1" s="305"/>
      <c r="B1" s="306"/>
      <c r="C1" s="307"/>
      <c r="D1" s="308"/>
      <c r="E1" s="308"/>
      <c r="F1" s="309"/>
      <c r="G1" s="308"/>
      <c r="H1" s="308"/>
      <c r="I1" s="308"/>
      <c r="J1" s="308"/>
      <c r="K1" s="308"/>
      <c r="L1" s="308"/>
      <c r="M1" s="308"/>
    </row>
    <row r="2" spans="1:13" ht="41.25">
      <c r="A2" s="314" t="s">
        <v>295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</row>
    <row r="4" spans="1:13" ht="17.25">
      <c r="A4" s="228" t="s">
        <v>248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</row>
    <row r="5" spans="1:13" ht="26.25">
      <c r="A5" s="230" t="s">
        <v>249</v>
      </c>
    </row>
    <row r="6" spans="1:13" ht="26.25">
      <c r="A6" s="230" t="s">
        <v>250</v>
      </c>
    </row>
    <row r="7" spans="1:13" ht="26.25">
      <c r="A7" s="230"/>
    </row>
    <row r="8" spans="1:13" ht="17.25">
      <c r="A8" s="231" t="s">
        <v>251</v>
      </c>
    </row>
    <row r="9" spans="1:13" ht="40.5">
      <c r="A9" s="245" t="s">
        <v>0</v>
      </c>
      <c r="B9" s="246" t="s">
        <v>74</v>
      </c>
      <c r="C9" s="247" t="s">
        <v>65</v>
      </c>
      <c r="D9" s="247" t="s">
        <v>155</v>
      </c>
      <c r="E9" s="248" t="s">
        <v>141</v>
      </c>
      <c r="F9" s="246" t="s">
        <v>146</v>
      </c>
      <c r="G9" s="248" t="s">
        <v>144</v>
      </c>
      <c r="H9" s="248" t="s">
        <v>148</v>
      </c>
      <c r="I9" s="224" t="s">
        <v>150</v>
      </c>
      <c r="J9" s="248" t="s">
        <v>11</v>
      </c>
      <c r="K9" s="248" t="s">
        <v>12</v>
      </c>
      <c r="L9" s="248" t="s">
        <v>13</v>
      </c>
      <c r="M9" s="248" t="s">
        <v>159</v>
      </c>
    </row>
    <row r="10" spans="1:13" ht="16.5">
      <c r="A10" s="249" t="s">
        <v>117</v>
      </c>
      <c r="B10" s="250" t="s">
        <v>174</v>
      </c>
      <c r="C10" s="251" t="s">
        <v>67</v>
      </c>
      <c r="D10" s="252">
        <v>0.80840000000000001</v>
      </c>
      <c r="E10" s="253">
        <v>6250</v>
      </c>
      <c r="F10" s="225" t="s">
        <v>118</v>
      </c>
      <c r="G10" s="254" t="s">
        <v>173</v>
      </c>
      <c r="H10" s="255">
        <v>1</v>
      </c>
      <c r="I10" s="226">
        <v>857.84</v>
      </c>
      <c r="J10" s="256">
        <v>4.8502567595146456E-2</v>
      </c>
      <c r="K10" s="256">
        <v>0.45000089153935569</v>
      </c>
      <c r="L10" s="256">
        <v>0.23780658397836427</v>
      </c>
      <c r="M10" s="310">
        <v>66</v>
      </c>
    </row>
    <row r="11" spans="1:13" ht="16.5">
      <c r="A11" s="249" t="s">
        <v>117</v>
      </c>
      <c r="B11" s="250" t="s">
        <v>245</v>
      </c>
      <c r="C11" s="251" t="s">
        <v>70</v>
      </c>
      <c r="D11" s="252">
        <v>0.79730769230769227</v>
      </c>
      <c r="E11" s="253">
        <v>5382</v>
      </c>
      <c r="F11" s="225" t="s">
        <v>120</v>
      </c>
      <c r="G11" s="254" t="s">
        <v>244</v>
      </c>
      <c r="H11" s="255">
        <v>1</v>
      </c>
      <c r="I11" s="226">
        <v>1431.0119999999999</v>
      </c>
      <c r="J11" s="256">
        <v>3.9123361485103751E-2</v>
      </c>
      <c r="K11" s="256">
        <v>0.4333108392119665</v>
      </c>
      <c r="L11" s="256">
        <v>0.18029198916570932</v>
      </c>
      <c r="M11" s="310">
        <v>51</v>
      </c>
    </row>
    <row r="12" spans="1:13" ht="16.5">
      <c r="A12" s="249" t="s">
        <v>117</v>
      </c>
      <c r="B12" s="250" t="s">
        <v>176</v>
      </c>
      <c r="C12" s="251" t="s">
        <v>70</v>
      </c>
      <c r="D12" s="252">
        <v>0.79619666539456502</v>
      </c>
      <c r="E12" s="253">
        <v>3664</v>
      </c>
      <c r="F12" s="225" t="s">
        <v>121</v>
      </c>
      <c r="G12" s="254" t="s">
        <v>178</v>
      </c>
      <c r="H12" s="255">
        <v>5</v>
      </c>
      <c r="I12" s="226">
        <v>11868.708999999999</v>
      </c>
      <c r="J12" s="256">
        <v>2.6717908658368286E-2</v>
      </c>
      <c r="K12" s="256">
        <v>0.46883036735592259</v>
      </c>
      <c r="L12" s="256">
        <v>0.19593734739616139</v>
      </c>
      <c r="M12" s="310">
        <v>639</v>
      </c>
    </row>
    <row r="13" spans="1:13" ht="16.5">
      <c r="A13" s="249" t="s">
        <v>117</v>
      </c>
      <c r="B13" s="250" t="s">
        <v>179</v>
      </c>
      <c r="C13" s="251" t="s">
        <v>70</v>
      </c>
      <c r="D13" s="252">
        <v>0.7219302507442884</v>
      </c>
      <c r="E13" s="253">
        <v>1037</v>
      </c>
      <c r="F13" s="225" t="s">
        <v>120</v>
      </c>
      <c r="G13" s="254" t="s">
        <v>185</v>
      </c>
      <c r="H13" s="255">
        <v>2</v>
      </c>
      <c r="I13" s="226">
        <v>6166.009</v>
      </c>
      <c r="J13" s="256">
        <v>2.2502917480944056E-2</v>
      </c>
      <c r="K13" s="256">
        <v>0.48221897666204233</v>
      </c>
      <c r="L13" s="256">
        <v>0.20402175864485439</v>
      </c>
      <c r="M13" s="310">
        <v>305</v>
      </c>
    </row>
    <row r="14" spans="1:13" ht="16.5">
      <c r="A14" s="249" t="s">
        <v>117</v>
      </c>
      <c r="B14" s="250" t="s">
        <v>246</v>
      </c>
      <c r="C14" s="251" t="s">
        <v>67</v>
      </c>
      <c r="D14" s="252">
        <v>0.83035714285714302</v>
      </c>
      <c r="E14" s="253">
        <v>2085</v>
      </c>
      <c r="F14" s="225" t="s">
        <v>119</v>
      </c>
      <c r="G14" s="254" t="s">
        <v>238</v>
      </c>
      <c r="H14" s="255">
        <v>1</v>
      </c>
      <c r="I14" s="226">
        <v>1007.26</v>
      </c>
      <c r="J14" s="256">
        <v>6.8391720669802591E-2</v>
      </c>
      <c r="K14" s="256">
        <v>0.44052270672349925</v>
      </c>
      <c r="L14" s="256">
        <v>0.12310624863491056</v>
      </c>
      <c r="M14" s="310">
        <v>40</v>
      </c>
    </row>
    <row r="15" spans="1:13" ht="16.5">
      <c r="A15" s="249" t="s">
        <v>117</v>
      </c>
      <c r="B15" s="250" t="s">
        <v>183</v>
      </c>
      <c r="C15" s="251" t="s">
        <v>69</v>
      </c>
      <c r="D15" s="252">
        <v>0.85286683975793398</v>
      </c>
      <c r="E15" s="253">
        <v>384</v>
      </c>
      <c r="F15" s="225" t="s">
        <v>118</v>
      </c>
      <c r="G15" s="254" t="s">
        <v>173</v>
      </c>
      <c r="H15" s="255">
        <v>2</v>
      </c>
      <c r="I15" s="226">
        <v>691.07500000000005</v>
      </c>
      <c r="J15" s="256">
        <v>8.7718118572574985E-3</v>
      </c>
      <c r="K15" s="256">
        <v>0.52825923904251815</v>
      </c>
      <c r="L15" s="256">
        <v>0.17798357631226711</v>
      </c>
      <c r="M15" s="310">
        <v>63</v>
      </c>
    </row>
    <row r="16" spans="1:13" ht="16.5">
      <c r="A16" s="249" t="s">
        <v>117</v>
      </c>
      <c r="B16" s="250" t="s">
        <v>184</v>
      </c>
      <c r="C16" s="251" t="s">
        <v>67</v>
      </c>
      <c r="D16" s="252">
        <v>0.81923076923076921</v>
      </c>
      <c r="E16" s="253">
        <v>8869</v>
      </c>
      <c r="F16" s="225" t="s">
        <v>121</v>
      </c>
      <c r="G16" s="254" t="s">
        <v>186</v>
      </c>
      <c r="H16" s="255">
        <v>1</v>
      </c>
      <c r="I16" s="226">
        <v>4258.1480000000001</v>
      </c>
      <c r="J16" s="256">
        <v>2.8330418792574894E-2</v>
      </c>
      <c r="K16" s="256">
        <v>0.452390651734144</v>
      </c>
      <c r="L16" s="256">
        <v>0.24517701122647687</v>
      </c>
      <c r="M16" s="310">
        <v>215</v>
      </c>
    </row>
    <row r="17" spans="1:13" ht="16.5">
      <c r="A17" s="249" t="s">
        <v>117</v>
      </c>
      <c r="B17" s="250" t="s">
        <v>187</v>
      </c>
      <c r="C17" s="251" t="s">
        <v>67</v>
      </c>
      <c r="D17" s="252">
        <v>0.83793103448275874</v>
      </c>
      <c r="E17" s="253">
        <v>6282</v>
      </c>
      <c r="F17" s="225" t="s">
        <v>118</v>
      </c>
      <c r="G17" s="254" t="s">
        <v>189</v>
      </c>
      <c r="H17" s="255">
        <v>1</v>
      </c>
      <c r="I17" s="226">
        <v>1317.0540000000001</v>
      </c>
      <c r="J17" s="256">
        <v>4.6959721992735806E-2</v>
      </c>
      <c r="K17" s="256">
        <v>0.50301239712335577</v>
      </c>
      <c r="L17" s="256">
        <v>0.19133611833683356</v>
      </c>
      <c r="M17" s="310">
        <v>70</v>
      </c>
    </row>
  </sheetData>
  <mergeCells count="1">
    <mergeCell ref="A2:M2"/>
  </mergeCells>
  <phoneticPr fontId="2" type="noConversion"/>
  <conditionalFormatting sqref="C10:D17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2025-02-04T01:01:42Z</dcterms:modified>
</cp:coreProperties>
</file>