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C5272A00-4509-4F7C-87B4-418D411FC6B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8" r:id="rId8"/>
  </sheets>
  <definedNames>
    <definedName name="_xlnm._FilterDatabase" localSheetId="7" hidden="1">'급감속과다 명단'!$A$13:$K$15</definedName>
    <definedName name="_xlnm._FilterDatabase" localSheetId="4" hidden="1">운전자별!$A$4:$BR$10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운전자별!$A$1:$R$10</definedName>
    <definedName name="_xlnm.Print_Area" localSheetId="1">종합!$A$1:$L$138</definedName>
    <definedName name="_xlnm.Print_Area" localSheetId="3">차량별!$A$1:$T$7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9" i="12" l="1"/>
  <c r="D129" i="12"/>
  <c r="E129" i="12"/>
  <c r="F129" i="12"/>
  <c r="G129" i="12"/>
  <c r="I129" i="12"/>
  <c r="J129" i="12"/>
  <c r="E128" i="12"/>
  <c r="F128" i="12"/>
  <c r="G128" i="12"/>
  <c r="H128" i="12"/>
  <c r="I128" i="12"/>
  <c r="J128" i="12"/>
  <c r="D128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J61" i="12" a="1"/>
  <c r="J61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F7" i="60" l="1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8" i="12" l="1"/>
  <c r="B129" i="12" l="1"/>
  <c r="B130" i="12"/>
  <c r="E130" i="12" l="1"/>
  <c r="I130" i="12"/>
  <c r="J130" i="12"/>
  <c r="D130" i="12"/>
  <c r="F130" i="12"/>
  <c r="G130" i="12"/>
  <c r="H130" i="12"/>
  <c r="J10" i="12"/>
  <c r="J36" i="12" s="1"/>
  <c r="F61" i="12" a="1"/>
  <c r="G61" i="12" a="1"/>
  <c r="E61" i="12" a="1"/>
  <c r="I61" i="12" a="1"/>
  <c r="H61" i="12" a="1"/>
  <c r="D61" i="12" a="1"/>
  <c r="N61" i="12" a="1"/>
  <c r="N61" i="12" l="1"/>
  <c r="K61" i="12" s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<sst xmlns="http://schemas.openxmlformats.org/spreadsheetml/2006/main" count="629" uniqueCount="240">
  <si>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</si>
  <si>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</si>
  <si>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</si>
  <si>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</si>
  <si>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</si>
  <si>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</si>
  <si>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</si>
  <si>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</si>
  <si>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</si>
  <si>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</si>
  <si>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</si>
  <si>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</si>
  <si>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</si>
  <si>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</si>
  <si>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</si>
  <si>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</si>
  <si>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</si>
  <si>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</si>
  <si>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</si>
  <si>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</si>
  <si>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</si>
  <si>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</si>
  <si>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</si>
  <si>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</si>
  <si>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</si>
  <si>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</si>
  <si>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</si>
  <si>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</si>
  <si>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</si>
  <si>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</si>
  <si>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</si>
  <si>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</si>
  <si>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</si>
  <si>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</si>
  <si>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</si>
  <si>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</si>
  <si>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</si>
  <si>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</si>
  <si>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</si>
  <si>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</si>
  <si>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</si>
  <si>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</si>
  <si>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</si>
  <si>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</si>
  <si>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</si>
  <si>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</si>
  <si>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</si>
  <si>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</si>
  <si>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</si>
  <si>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</si>
  <si>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</si>
  <si>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</si>
  <si>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</si>
  <si>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</si>
  <si>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</si>
  <si>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</si>
  <si>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</si>
  <si>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</si>
  <si>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</si>
  <si>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</si>
  <si>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</si>
  <si>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</si>
  <si>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</si>
  <si>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</si>
  <si>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</si>
  <si>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</si>
  <si>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</si>
  <si>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</si>
  <si>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</si>
  <si>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</si>
  <si>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</si>
  <si>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</si>
  <si>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</si>
  <si>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</si>
  <si>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</si>
  <si>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</si>
  <si>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</si>
  <si>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</si>
  <si>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</si>
  <si>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</si>
  <si>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</si>
  <si>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</si>
  <si>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</si>
  <si>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</si>
  <si>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</si>
  <si>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</si>
  <si>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</si>
  <si>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</si>
  <si>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</si>
  <si>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</si>
  <si>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</si>
  <si>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</si>
  <si>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</si>
  <si>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</si>
  <si>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</si>
  <si>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</si>
  <si>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</si>
  <si>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</si>
  <si>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</si>
  <si>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</si>
  <si>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</si>
  <si>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</si>
  <si>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</si>
  <si>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</si>
  <si>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</si>
  <si>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</si>
  <si>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</si>
  <si>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</si>
  <si>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</si>
  <si>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</si>
  <si>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</si>
  <si>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</si>
  <si>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</si>
  <si>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</si>
  <si>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</si>
  <si>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마니교통</t>
  </si>
  <si>
    <t>47</t>
  </si>
  <si>
    <t>81</t>
  </si>
  <si>
    <t>이상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</si>
  <si>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</si>
  <si>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</si>
  <si>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</si>
  <si>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</si>
  <si>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</si>
  <si>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</si>
  <si>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</si>
  <si>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</si>
  <si>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</si>
  <si>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</si>
  <si>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</si>
  <si>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</si>
  <si>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</si>
  <si>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</si>
  <si>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</si>
  <si>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</si>
  <si>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</si>
  <si>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</si>
  <si>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</si>
  <si>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</si>
  <si>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</si>
  <si>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</si>
  <si>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</si>
  <si>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</si>
  <si>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</si>
  <si>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</si>
  <si>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</si>
  <si>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</si>
  <si>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</si>
  <si>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</si>
  <si>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</si>
  <si>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</si>
  <si>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</si>
  <si>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</si>
  <si>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</si>
  <si>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</si>
  <si>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</si>
  <si>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</si>
  <si>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</si>
  <si>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</si>
  <si>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</si>
  <si>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최대주행거리</t>
  </si>
  <si>
    <t>[TIP!!] 특별관리 운행사원 관리하려면?</t>
  </si>
  <si>
    <t>마니교통</t>
    <phoneticPr fontId="3" type="noConversion"/>
  </si>
  <si>
    <t>4747</t>
  </si>
  <si>
    <t>저상</t>
  </si>
  <si>
    <t>73아1255</t>
  </si>
  <si>
    <t>70바1273</t>
  </si>
  <si>
    <t>8181</t>
  </si>
  <si>
    <t>마니교통81C1</t>
  </si>
  <si>
    <t>70바2496</t>
  </si>
  <si>
    <t>나종식</t>
  </si>
  <si>
    <t>박상식</t>
  </si>
  <si>
    <t>이강우</t>
  </si>
  <si>
    <t>조형만</t>
  </si>
  <si>
    <t>=</t>
  </si>
  <si>
    <t>0%(0명)</t>
  </si>
  <si>
    <t>인천전체</t>
  </si>
  <si>
    <t>개선율(유카전)</t>
  </si>
  <si>
    <t>순위</t>
  </si>
  <si>
    <t>S</t>
  </si>
  <si>
    <t>C</t>
    <phoneticPr fontId="3" type="noConversion"/>
  </si>
  <si>
    <t>민학기</t>
  </si>
  <si>
    <t>마니교통47C1</t>
  </si>
  <si>
    <t>마니교통81D1</t>
  </si>
  <si>
    <t>채수범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</si>
  <si>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</si>
  <si>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</si>
  <si>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</si>
  <si>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</si>
  <si>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</si>
  <si>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</si>
  <si>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</si>
  <si>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8181C</t>
  </si>
  <si>
    <t>마니교통47D1</t>
  </si>
  <si>
    <t>8181D</t>
  </si>
  <si>
    <t>대비</t>
  </si>
  <si>
    <t>4747C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</si>
  <si>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</si>
  <si>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</si>
  <si>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</si>
  <si>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</si>
  <si>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</si>
  <si>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</si>
  <si>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</si>
  <si>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</si>
  <si>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</si>
  <si>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</si>
  <si>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</si>
  <si>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</si>
  <si>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</si>
  <si>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100%(1명)</t>
  </si>
  <si>
    <t>8181A</t>
  </si>
  <si>
    <t>마니교통81A1</t>
  </si>
  <si>
    <t>분석기간: 25.02.01~25.02.28</t>
    <phoneticPr fontId="3" type="noConversion"/>
  </si>
  <si>
    <t>25'02</t>
    <phoneticPr fontId="3" type="noConversion"/>
  </si>
  <si>
    <t>D</t>
    <phoneticPr fontId="3" type="noConversion"/>
  </si>
  <si>
    <t>유카후(25년2월)</t>
  </si>
  <si>
    <t>30위/(32개사)</t>
  </si>
  <si>
    <t>14%(1명)</t>
  </si>
  <si>
    <t>43%(2명)</t>
  </si>
  <si>
    <t>43%(3명)</t>
  </si>
  <si>
    <t>50%(1명)</t>
  </si>
  <si>
    <t>▽</t>
  </si>
  <si>
    <t>50837872679.767</t>
  </si>
  <si>
    <t>5081148471.332</t>
  </si>
  <si>
    <t>50870142539.115</t>
  </si>
  <si>
    <t>4747D</t>
  </si>
  <si>
    <t>50825323885.392</t>
  </si>
  <si>
    <t>5085569459.525</t>
  </si>
  <si>
    <t>마니교통81C2</t>
  </si>
  <si>
    <t>50845471641.792</t>
  </si>
  <si>
    <t>마니교통81D2</t>
  </si>
  <si>
    <t>3월 한달간, 연비등급관리 대장에 서명할 수 있도록 적극 활용하십시오.</t>
  </si>
  <si>
    <t>[25년 03월] 특별관리 운행사원 명단</t>
  </si>
  <si>
    <t>사원님, 3월에는 꼭 "C등급" 이상 달성 바랍니다.</t>
  </si>
  <si>
    <t>[25.02월 D,F 등급 운행사원]</t>
  </si>
  <si>
    <t>[25년 3월] 급감속관리 명단</t>
    <phoneticPr fontId="3" type="noConversion"/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</si>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</sst>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3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3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4" borderId="0" xfId="0" applyFont="1" applyFill="1">
      <alignment vertical="center"/>
    </xf>
    <xf numFmtId="49" fontId="24" fillId="4" borderId="0" xfId="0" applyNumberFormat="1" applyFont="1" applyFill="1">
      <alignment vertical="center"/>
    </xf>
    <xf numFmtId="41" fontId="24" fillId="4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8" fillId="0" borderId="0" xfId="0" applyFont="1">
      <alignment vertical="center"/>
    </xf>
    <xf numFmtId="186" fontId="29" fillId="2" borderId="1" xfId="562" applyFont="1" applyFill="1" applyBorder="1">
      <alignment vertical="center"/>
    </xf>
    <xf numFmtId="186" fontId="15" fillId="2" borderId="2" xfId="562" applyFont="1" applyFill="1" applyBorder="1">
      <alignment vertical="center"/>
    </xf>
    <xf numFmtId="186" fontId="15" fillId="2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7" borderId="0" xfId="0" applyFont="1" applyFill="1">
      <alignment vertical="center"/>
    </xf>
    <xf numFmtId="0" fontId="34" fillId="7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5" borderId="0" xfId="0" applyFont="1" applyFill="1" applyAlignment="1">
      <alignment horizontal="center" vertical="center"/>
    </xf>
    <xf numFmtId="186" fontId="29" fillId="2" borderId="1" xfId="562" applyFont="1" applyFill="1" applyBorder="1" applyAlignment="1">
      <alignment horizontal="center" vertical="center"/>
    </xf>
    <xf numFmtId="186" fontId="8" fillId="2" borderId="2" xfId="562" applyFont="1" applyFill="1" applyBorder="1" applyAlignment="1">
      <alignment horizontal="center" vertical="center"/>
    </xf>
    <xf numFmtId="186" fontId="8" fillId="2" borderId="3" xfId="562" applyFont="1" applyFill="1" applyBorder="1" applyAlignment="1">
      <alignment horizontal="center" vertical="center"/>
    </xf>
    <xf numFmtId="186" fontId="15" fillId="2" borderId="2" xfId="562" applyFont="1" applyFill="1" applyBorder="1" applyAlignment="1">
      <alignment horizontal="left" vertical="center"/>
    </xf>
    <xf numFmtId="186" fontId="15" fillId="2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1" borderId="0" xfId="0" applyFont="1" applyFill="1">
      <alignment vertical="center"/>
    </xf>
    <xf numFmtId="0" fontId="18" fillId="11" borderId="0" xfId="0" applyFont="1" applyFill="1">
      <alignment vertical="center"/>
    </xf>
    <xf numFmtId="0" fontId="11" fillId="5" borderId="0" xfId="0" applyFont="1" applyFill="1">
      <alignment vertical="center"/>
    </xf>
    <xf numFmtId="0" fontId="23" fillId="5" borderId="0" xfId="0" applyFont="1" applyFill="1" applyAlignment="1">
      <alignment horizontal="center" vertical="center"/>
    </xf>
    <xf numFmtId="178" fontId="23" fillId="5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6" fillId="5" borderId="0" xfId="2" applyFont="1" applyFill="1" applyAlignment="1">
      <alignment horizontal="center" vertical="center"/>
    </xf>
    <xf numFmtId="187" fontId="14" fillId="5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5" borderId="0" xfId="0" applyNumberFormat="1" applyFont="1" applyFill="1" applyAlignment="1">
      <alignment horizontal="center" vertical="center"/>
    </xf>
    <xf numFmtId="0" fontId="12" fillId="5" borderId="0" xfId="0" applyFont="1" applyFill="1">
      <alignment vertical="center"/>
    </xf>
    <xf numFmtId="189" fontId="12" fillId="5" borderId="0" xfId="0" applyNumberFormat="1" applyFont="1" applyFill="1" applyAlignment="1">
      <alignment horizontal="left" vertical="center"/>
    </xf>
    <xf numFmtId="10" fontId="12" fillId="5" borderId="0" xfId="2" applyNumberFormat="1" applyFont="1" applyFill="1">
      <alignment vertical="center"/>
    </xf>
    <xf numFmtId="179" fontId="12" fillId="5" borderId="0" xfId="1" applyNumberFormat="1" applyFont="1" applyFill="1">
      <alignment vertical="center"/>
    </xf>
    <xf numFmtId="181" fontId="12" fillId="5" borderId="0" xfId="1" applyNumberFormat="1" applyFont="1" applyFill="1">
      <alignment vertical="center"/>
    </xf>
    <xf numFmtId="177" fontId="47" fillId="5" borderId="0" xfId="1" applyNumberFormat="1" applyFont="1" applyFill="1">
      <alignment vertical="center"/>
    </xf>
    <xf numFmtId="177" fontId="17" fillId="5" borderId="0" xfId="0" applyNumberFormat="1" applyFont="1" applyFill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6" xfId="0" applyFont="1" applyFill="1" applyBorder="1">
      <alignment vertical="center"/>
    </xf>
    <xf numFmtId="0" fontId="11" fillId="5" borderId="6" xfId="0" applyFont="1" applyFill="1" applyBorder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2" borderId="8" xfId="562" applyFont="1" applyFill="1" applyBorder="1" applyAlignment="1">
      <alignment horizontal="center" vertical="center"/>
    </xf>
    <xf numFmtId="186" fontId="8" fillId="2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7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7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6" fillId="7" borderId="0" xfId="0" applyFont="1" applyFill="1">
      <alignment vertical="center"/>
    </xf>
    <xf numFmtId="180" fontId="61" fillId="5" borderId="0" xfId="0" applyNumberFormat="1" applyFont="1" applyFill="1" applyAlignment="1">
      <alignment horizontal="center" vertical="center"/>
    </xf>
    <xf numFmtId="183" fontId="33" fillId="5" borderId="0" xfId="0" applyNumberFormat="1" applyFont="1" applyFill="1" applyAlignment="1">
      <alignment horizontal="center" vertical="center"/>
    </xf>
    <xf numFmtId="9" fontId="32" fillId="5" borderId="0" xfId="2" applyFont="1" applyFill="1" applyBorder="1" applyAlignment="1">
      <alignment horizontal="center" vertical="center"/>
    </xf>
    <xf numFmtId="9" fontId="7" fillId="5" borderId="0" xfId="2" applyFont="1" applyFill="1" applyBorder="1" applyAlignment="1">
      <alignment horizontal="center" vertical="center"/>
    </xf>
    <xf numFmtId="190" fontId="7" fillId="5" borderId="0" xfId="0" applyNumberFormat="1" applyFont="1" applyFill="1" applyAlignment="1">
      <alignment horizontal="center" vertical="center"/>
    </xf>
    <xf numFmtId="185" fontId="39" fillId="5" borderId="0" xfId="1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85" fontId="7" fillId="5" borderId="0" xfId="0" applyNumberFormat="1" applyFont="1" applyFill="1" applyAlignment="1">
      <alignment horizontal="center" vertical="center"/>
    </xf>
    <xf numFmtId="41" fontId="7" fillId="5" borderId="0" xfId="1" applyFont="1" applyFill="1" applyBorder="1" applyAlignment="1">
      <alignment horizontal="right" vertical="center"/>
    </xf>
    <xf numFmtId="10" fontId="7" fillId="5" borderId="0" xfId="2" applyNumberFormat="1" applyFont="1" applyFill="1" applyBorder="1" applyAlignment="1">
      <alignment horizontal="right" vertical="center"/>
    </xf>
    <xf numFmtId="179" fontId="7" fillId="5" borderId="0" xfId="0" applyNumberFormat="1" applyFont="1" applyFill="1" applyAlignment="1">
      <alignment horizontal="right" vertical="center"/>
    </xf>
    <xf numFmtId="191" fontId="7" fillId="5" borderId="0" xfId="0" applyNumberFormat="1" applyFont="1" applyFill="1" applyAlignment="1">
      <alignment horizontal="right" vertical="center"/>
    </xf>
    <xf numFmtId="49" fontId="61" fillId="13" borderId="0" xfId="0" applyNumberFormat="1" applyFont="1" applyFill="1" applyAlignment="1">
      <alignment horizontal="center" vertical="center" wrapText="1"/>
    </xf>
    <xf numFmtId="49" fontId="39" fillId="13" borderId="0" xfId="0" applyNumberFormat="1" applyFont="1" applyFill="1" applyAlignment="1">
      <alignment horizontal="center" vertical="center" wrapText="1"/>
    </xf>
    <xf numFmtId="9" fontId="66" fillId="13" borderId="0" xfId="2" applyFont="1" applyFill="1" applyBorder="1" applyAlignment="1">
      <alignment horizontal="center" vertical="center" wrapText="1"/>
    </xf>
    <xf numFmtId="49" fontId="66" fillId="13" borderId="0" xfId="0" applyNumberFormat="1" applyFont="1" applyFill="1" applyAlignment="1">
      <alignment horizontal="center" vertical="center" wrapText="1"/>
    </xf>
    <xf numFmtId="41" fontId="66" fillId="13" borderId="0" xfId="1" applyFont="1" applyFill="1" applyBorder="1" applyAlignment="1">
      <alignment horizontal="center" vertical="center" wrapText="1"/>
    </xf>
    <xf numFmtId="180" fontId="61" fillId="12" borderId="0" xfId="0" applyNumberFormat="1" applyFont="1" applyFill="1" applyAlignment="1">
      <alignment horizontal="center" vertical="center"/>
    </xf>
    <xf numFmtId="183" fontId="33" fillId="12" borderId="0" xfId="0" applyNumberFormat="1" applyFont="1" applyFill="1" applyAlignment="1">
      <alignment horizontal="center" vertical="center"/>
    </xf>
    <xf numFmtId="9" fontId="32" fillId="12" borderId="0" xfId="2" applyFont="1" applyFill="1" applyBorder="1" applyAlignment="1">
      <alignment horizontal="center" vertical="center"/>
    </xf>
    <xf numFmtId="9" fontId="7" fillId="12" borderId="0" xfId="2" applyFont="1" applyFill="1" applyBorder="1" applyAlignment="1">
      <alignment horizontal="center" vertical="center"/>
    </xf>
    <xf numFmtId="190" fontId="7" fillId="12" borderId="0" xfId="0" applyNumberFormat="1" applyFont="1" applyFill="1" applyAlignment="1">
      <alignment horizontal="center" vertical="center"/>
    </xf>
    <xf numFmtId="185" fontId="39" fillId="12" borderId="0" xfId="1" applyNumberFormat="1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185" fontId="7" fillId="12" borderId="0" xfId="0" applyNumberFormat="1" applyFont="1" applyFill="1" applyAlignment="1">
      <alignment horizontal="center" vertical="center"/>
    </xf>
    <xf numFmtId="41" fontId="7" fillId="12" borderId="0" xfId="1" applyFont="1" applyFill="1" applyBorder="1" applyAlignment="1">
      <alignment horizontal="right" vertical="center"/>
    </xf>
    <xf numFmtId="10" fontId="7" fillId="12" borderId="0" xfId="2" applyNumberFormat="1" applyFont="1" applyFill="1" applyBorder="1" applyAlignment="1">
      <alignment horizontal="right" vertical="center"/>
    </xf>
    <xf numFmtId="179" fontId="7" fillId="12" borderId="0" xfId="0" applyNumberFormat="1" applyFont="1" applyFill="1" applyAlignment="1">
      <alignment horizontal="right" vertical="center"/>
    </xf>
    <xf numFmtId="191" fontId="7" fillId="12" borderId="0" xfId="0" applyNumberFormat="1" applyFont="1" applyFill="1" applyAlignment="1">
      <alignment horizontal="right" vertical="center"/>
    </xf>
    <xf numFmtId="49" fontId="65" fillId="13" borderId="0" xfId="0" applyNumberFormat="1" applyFont="1" applyFill="1" applyAlignment="1">
      <alignment horizontal="center" vertical="center" wrapText="1"/>
    </xf>
    <xf numFmtId="176" fontId="64" fillId="13" borderId="0" xfId="1" applyNumberFormat="1" applyFont="1" applyFill="1" applyBorder="1" applyAlignment="1">
      <alignment horizontal="center" vertical="center" wrapText="1"/>
    </xf>
    <xf numFmtId="180" fontId="7" fillId="5" borderId="0" xfId="0" applyNumberFormat="1" applyFont="1" applyFill="1" applyAlignment="1">
      <alignment horizontal="center" vertical="center"/>
    </xf>
    <xf numFmtId="180" fontId="5" fillId="5" borderId="0" xfId="0" applyNumberFormat="1" applyFont="1" applyFill="1" applyAlignment="1">
      <alignment horizontal="center" vertical="center"/>
    </xf>
    <xf numFmtId="180" fontId="25" fillId="5" borderId="0" xfId="0" applyNumberFormat="1" applyFont="1" applyFill="1" applyAlignment="1">
      <alignment horizontal="center" vertical="center"/>
    </xf>
    <xf numFmtId="180" fontId="7" fillId="12" borderId="0" xfId="0" applyNumberFormat="1" applyFont="1" applyFill="1" applyAlignment="1">
      <alignment horizontal="center" vertical="center"/>
    </xf>
    <xf numFmtId="180" fontId="5" fillId="12" borderId="0" xfId="0" applyNumberFormat="1" applyFont="1" applyFill="1" applyAlignment="1">
      <alignment horizontal="center" vertical="center"/>
    </xf>
    <xf numFmtId="180" fontId="25" fillId="12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3" borderId="0" xfId="1" applyFont="1" applyFill="1" applyBorder="1" applyAlignment="1">
      <alignment horizontal="center" vertical="center" wrapText="1"/>
    </xf>
    <xf numFmtId="0" fontId="25" fillId="13" borderId="0" xfId="0" applyFont="1" applyFill="1" applyAlignment="1">
      <alignment horizontal="center" vertical="center" wrapText="1"/>
    </xf>
    <xf numFmtId="9" fontId="39" fillId="12" borderId="0" xfId="2" applyFont="1" applyFill="1" applyBorder="1" applyAlignment="1">
      <alignment horizontal="center" vertical="center"/>
    </xf>
    <xf numFmtId="177" fontId="39" fillId="12" borderId="0" xfId="1" applyNumberFormat="1" applyFont="1" applyFill="1" applyBorder="1" applyAlignment="1">
      <alignment horizontal="right" vertical="center"/>
    </xf>
    <xf numFmtId="176" fontId="39" fillId="12" borderId="0" xfId="1" applyNumberFormat="1" applyFont="1" applyFill="1" applyBorder="1" applyAlignment="1">
      <alignment horizontal="center" vertical="center"/>
    </xf>
    <xf numFmtId="41" fontId="66" fillId="12" borderId="0" xfId="1" applyFont="1" applyFill="1" applyBorder="1" applyAlignment="1">
      <alignment horizontal="right" vertical="center"/>
    </xf>
    <xf numFmtId="10" fontId="66" fillId="12" borderId="0" xfId="2" applyNumberFormat="1" applyFont="1" applyFill="1" applyBorder="1" applyAlignment="1">
      <alignment horizontal="right" vertical="center"/>
    </xf>
    <xf numFmtId="179" fontId="66" fillId="12" borderId="0" xfId="0" applyNumberFormat="1" applyFont="1" applyFill="1" applyAlignment="1">
      <alignment horizontal="right" vertical="center"/>
    </xf>
    <xf numFmtId="181" fontId="66" fillId="12" borderId="0" xfId="0" applyNumberFormat="1" applyFont="1" applyFill="1" applyAlignment="1">
      <alignment horizontal="right" vertical="center"/>
    </xf>
    <xf numFmtId="182" fontId="66" fillId="12" borderId="0" xfId="0" applyNumberFormat="1" applyFont="1" applyFill="1" applyAlignment="1">
      <alignment horizontal="right" vertical="center"/>
    </xf>
    <xf numFmtId="0" fontId="66" fillId="12" borderId="0" xfId="0" applyFont="1" applyFill="1" applyAlignment="1">
      <alignment horizontal="right" vertical="center"/>
    </xf>
    <xf numFmtId="177" fontId="66" fillId="12" borderId="0" xfId="1" applyNumberFormat="1" applyFont="1" applyFill="1" applyBorder="1" applyAlignment="1">
      <alignment horizontal="right" vertical="center"/>
    </xf>
    <xf numFmtId="9" fontId="39" fillId="5" borderId="0" xfId="2" applyFont="1" applyFill="1" applyBorder="1" applyAlignment="1">
      <alignment horizontal="center" vertical="center"/>
    </xf>
    <xf numFmtId="177" fontId="39" fillId="5" borderId="0" xfId="1" applyNumberFormat="1" applyFont="1" applyFill="1" applyBorder="1" applyAlignment="1">
      <alignment horizontal="right" vertical="center"/>
    </xf>
    <xf numFmtId="176" fontId="39" fillId="5" borderId="0" xfId="1" applyNumberFormat="1" applyFont="1" applyFill="1" applyBorder="1" applyAlignment="1">
      <alignment horizontal="center" vertical="center"/>
    </xf>
    <xf numFmtId="41" fontId="66" fillId="5" borderId="0" xfId="1" applyFont="1" applyFill="1" applyBorder="1" applyAlignment="1">
      <alignment horizontal="right" vertical="center"/>
    </xf>
    <xf numFmtId="10" fontId="66" fillId="5" borderId="0" xfId="2" applyNumberFormat="1" applyFont="1" applyFill="1" applyBorder="1" applyAlignment="1">
      <alignment horizontal="right" vertical="center"/>
    </xf>
    <xf numFmtId="179" fontId="66" fillId="5" borderId="0" xfId="0" applyNumberFormat="1" applyFont="1" applyFill="1" applyAlignment="1">
      <alignment horizontal="right" vertical="center"/>
    </xf>
    <xf numFmtId="181" fontId="66" fillId="5" borderId="0" xfId="0" applyNumberFormat="1" applyFont="1" applyFill="1" applyAlignment="1">
      <alignment horizontal="right" vertical="center"/>
    </xf>
    <xf numFmtId="182" fontId="66" fillId="5" borderId="0" xfId="0" applyNumberFormat="1" applyFont="1" applyFill="1" applyAlignment="1">
      <alignment horizontal="right" vertical="center"/>
    </xf>
    <xf numFmtId="0" fontId="66" fillId="5" borderId="0" xfId="0" applyFont="1" applyFill="1" applyAlignment="1">
      <alignment horizontal="right" vertical="center"/>
    </xf>
    <xf numFmtId="177" fontId="66" fillId="5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2" borderId="7" xfId="562" applyFont="1" applyFill="1" applyBorder="1" applyAlignment="1">
      <alignment horizontal="left" vertical="center"/>
    </xf>
    <xf numFmtId="0" fontId="42" fillId="8" borderId="11" xfId="0" applyFont="1" applyFill="1" applyBorder="1" applyAlignment="1">
      <alignment horizontal="center" vertical="center"/>
    </xf>
    <xf numFmtId="0" fontId="58" fillId="8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8" borderId="11" xfId="0" applyFont="1" applyFill="1" applyBorder="1" applyAlignment="1">
      <alignment horizontal="center" vertical="center"/>
    </xf>
    <xf numFmtId="0" fontId="57" fillId="8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8" borderId="17" xfId="0" applyFont="1" applyFill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9" fontId="44" fillId="9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8" borderId="17" xfId="0" applyFont="1" applyFill="1" applyBorder="1" applyAlignment="1">
      <alignment horizontal="center" vertical="center"/>
    </xf>
    <xf numFmtId="0" fontId="59" fillId="8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9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8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9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8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9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8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9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8" borderId="39" xfId="0" applyFont="1" applyFill="1" applyBorder="1" applyAlignment="1">
      <alignment horizontal="center" vertical="center"/>
    </xf>
    <xf numFmtId="177" fontId="46" fillId="5" borderId="40" xfId="1" applyNumberFormat="1" applyFont="1" applyFill="1" applyBorder="1" applyAlignment="1">
      <alignment horizontal="center" vertical="center" wrapText="1"/>
    </xf>
    <xf numFmtId="177" fontId="46" fillId="9" borderId="40" xfId="1" applyNumberFormat="1" applyFont="1" applyFill="1" applyBorder="1" applyAlignment="1">
      <alignment horizontal="center" vertical="center" wrapText="1"/>
    </xf>
    <xf numFmtId="0" fontId="42" fillId="5" borderId="41" xfId="0" applyFont="1" applyFill="1" applyBorder="1" applyAlignment="1">
      <alignment horizontal="center" vertical="center"/>
    </xf>
    <xf numFmtId="0" fontId="42" fillId="8" borderId="44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 wrapText="1"/>
    </xf>
    <xf numFmtId="0" fontId="42" fillId="9" borderId="46" xfId="0" applyFont="1" applyFill="1" applyBorder="1" applyAlignment="1">
      <alignment horizontal="center" vertical="center" wrapText="1"/>
    </xf>
    <xf numFmtId="0" fontId="58" fillId="8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8" borderId="47" xfId="0" applyFont="1" applyFill="1" applyBorder="1" applyAlignment="1">
      <alignment horizontal="center" vertical="center"/>
    </xf>
    <xf numFmtId="185" fontId="69" fillId="0" borderId="48" xfId="0" applyNumberFormat="1" applyFont="1" applyBorder="1" applyAlignment="1">
      <alignment horizontal="center" vertical="center"/>
    </xf>
    <xf numFmtId="185" fontId="69" fillId="0" borderId="49" xfId="0" applyNumberFormat="1" applyFont="1" applyBorder="1" applyAlignment="1">
      <alignment horizontal="center" vertical="center"/>
    </xf>
    <xf numFmtId="0" fontId="70" fillId="7" borderId="0" xfId="0" applyFont="1" applyFill="1">
      <alignment vertical="center"/>
    </xf>
    <xf numFmtId="0" fontId="71" fillId="0" borderId="0" xfId="0" applyFont="1">
      <alignment vertical="center"/>
    </xf>
    <xf numFmtId="0" fontId="70" fillId="0" borderId="0" xfId="0" applyFont="1">
      <alignment vertical="center"/>
    </xf>
    <xf numFmtId="49" fontId="25" fillId="13" borderId="0" xfId="0" applyNumberFormat="1" applyFont="1" applyFill="1" applyAlignment="1">
      <alignment horizontal="center" vertical="center" wrapText="1"/>
    </xf>
    <xf numFmtId="192" fontId="7" fillId="12" borderId="0" xfId="0" applyNumberFormat="1" applyFont="1" applyFill="1" applyAlignment="1">
      <alignment horizontal="right" vertical="center"/>
    </xf>
    <xf numFmtId="192" fontId="25" fillId="12" borderId="0" xfId="0" applyNumberFormat="1" applyFont="1" applyFill="1" applyAlignment="1">
      <alignment horizontal="right" vertical="center"/>
    </xf>
    <xf numFmtId="192" fontId="7" fillId="5" borderId="0" xfId="0" applyNumberFormat="1" applyFont="1" applyFill="1" applyAlignment="1">
      <alignment horizontal="right" vertical="center"/>
    </xf>
    <xf numFmtId="192" fontId="25" fillId="5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5" borderId="0" xfId="0" applyNumberFormat="1" applyFont="1" applyFill="1" applyAlignment="1">
      <alignment horizontal="center" vertical="center"/>
    </xf>
    <xf numFmtId="49" fontId="74" fillId="13" borderId="0" xfId="0" applyNumberFormat="1" applyFont="1" applyFill="1" applyAlignment="1">
      <alignment horizontal="center" vertical="center" wrapText="1"/>
    </xf>
    <xf numFmtId="41" fontId="66" fillId="14" borderId="0" xfId="4" applyFont="1" applyFill="1" applyBorder="1" applyAlignment="1">
      <alignment horizontal="center" vertical="center" wrapText="1"/>
    </xf>
    <xf numFmtId="185" fontId="39" fillId="15" borderId="0" xfId="4" applyNumberFormat="1" applyFont="1" applyFill="1" applyBorder="1" applyAlignment="1">
      <alignment horizontal="center" vertical="center"/>
    </xf>
    <xf numFmtId="41" fontId="7" fillId="15" borderId="0" xfId="4" applyFont="1" applyFill="1" applyBorder="1" applyAlignment="1">
      <alignment horizontal="right" vertical="center"/>
    </xf>
    <xf numFmtId="0" fontId="51" fillId="12" borderId="0" xfId="0" applyFont="1" applyFill="1" applyAlignment="1">
      <alignment horizontal="center" vertical="center"/>
    </xf>
    <xf numFmtId="193" fontId="42" fillId="8" borderId="27" xfId="568" applyNumberFormat="1" applyFont="1" applyFill="1" applyBorder="1" applyAlignment="1">
      <alignment horizontal="center" vertical="center"/>
    </xf>
    <xf numFmtId="177" fontId="43" fillId="0" borderId="28" xfId="4" applyNumberFormat="1" applyFont="1" applyBorder="1" applyAlignment="1">
      <alignment horizontal="center" vertical="center" wrapText="1"/>
    </xf>
    <xf numFmtId="177" fontId="44" fillId="9" borderId="28" xfId="4" applyNumberFormat="1" applyFont="1" applyFill="1" applyBorder="1" applyAlignment="1">
      <alignment horizontal="center" vertical="center" wrapText="1"/>
    </xf>
    <xf numFmtId="9" fontId="44" fillId="0" borderId="29" xfId="569" applyFont="1" applyBorder="1" applyAlignment="1">
      <alignment horizontal="center" vertical="center"/>
    </xf>
    <xf numFmtId="194" fontId="42" fillId="8" borderId="22" xfId="568" applyNumberFormat="1" applyFont="1" applyFill="1" applyBorder="1" applyAlignment="1">
      <alignment horizontal="center" vertical="center"/>
    </xf>
    <xf numFmtId="9" fontId="76" fillId="0" borderId="24" xfId="569" applyFont="1" applyBorder="1" applyAlignment="1">
      <alignment horizontal="center" vertical="center"/>
    </xf>
    <xf numFmtId="178" fontId="76" fillId="0" borderId="24" xfId="569" applyNumberFormat="1" applyFont="1" applyBorder="1" applyAlignment="1">
      <alignment horizontal="center" vertical="center"/>
    </xf>
    <xf numFmtId="0" fontId="75" fillId="8" borderId="22" xfId="568" applyFont="1" applyFill="1" applyBorder="1" applyAlignment="1">
      <alignment horizontal="center" vertical="center"/>
    </xf>
    <xf numFmtId="178" fontId="43" fillId="0" borderId="23" xfId="569" applyNumberFormat="1" applyFont="1" applyBorder="1" applyAlignment="1">
      <alignment horizontal="right" vertical="center" wrapText="1"/>
    </xf>
    <xf numFmtId="10" fontId="44" fillId="9" borderId="23" xfId="569" applyNumberFormat="1" applyFont="1" applyFill="1" applyBorder="1" applyAlignment="1">
      <alignment horizontal="center" vertical="center" wrapText="1"/>
    </xf>
    <xf numFmtId="178" fontId="44" fillId="0" borderId="24" xfId="569" applyNumberFormat="1" applyFont="1" applyBorder="1" applyAlignment="1">
      <alignment horizontal="right" vertical="center"/>
    </xf>
    <xf numFmtId="0" fontId="42" fillId="8" borderId="25" xfId="568" applyFont="1" applyFill="1" applyBorder="1" applyAlignment="1">
      <alignment horizontal="center" vertical="center"/>
    </xf>
    <xf numFmtId="10" fontId="43" fillId="0" borderId="26" xfId="569" applyNumberFormat="1" applyFont="1" applyBorder="1" applyAlignment="1">
      <alignment horizontal="center" vertical="center" wrapText="1"/>
    </xf>
    <xf numFmtId="187" fontId="54" fillId="9" borderId="26" xfId="569" applyNumberFormat="1" applyFont="1" applyFill="1" applyBorder="1" applyAlignment="1">
      <alignment horizontal="centerContinuous" vertical="center"/>
    </xf>
    <xf numFmtId="187" fontId="54" fillId="9" borderId="50" xfId="569" applyNumberFormat="1" applyFont="1" applyFill="1" applyBorder="1" applyAlignment="1">
      <alignment horizontal="centerContinuous"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0" fontId="77" fillId="0" borderId="0" xfId="562" applyNumberFormat="1" applyFont="1">
      <alignment vertical="center"/>
    </xf>
    <xf numFmtId="0" fontId="78" fillId="0" borderId="0" xfId="562" applyNumberFormat="1" applyFont="1">
      <alignment vertical="center"/>
    </xf>
    <xf numFmtId="9" fontId="77" fillId="0" borderId="0" xfId="563" applyFont="1" applyFill="1" applyBorder="1" applyAlignment="1">
      <alignment horizontal="center" vertical="center"/>
    </xf>
    <xf numFmtId="0" fontId="79" fillId="0" borderId="0" xfId="562" applyNumberFormat="1" applyFont="1">
      <alignment vertical="center"/>
    </xf>
    <xf numFmtId="0" fontId="7" fillId="0" borderId="0" xfId="562" applyNumberFormat="1" applyFont="1">
      <alignment vertical="center"/>
    </xf>
    <xf numFmtId="0" fontId="80" fillId="0" borderId="0" xfId="562" applyNumberFormat="1" applyFont="1">
      <alignment vertical="center"/>
    </xf>
    <xf numFmtId="0" fontId="81" fillId="0" borderId="0" xfId="562" applyNumberFormat="1" applyFont="1">
      <alignment vertical="center"/>
    </xf>
    <xf numFmtId="9" fontId="5" fillId="0" borderId="0" xfId="563" applyFont="1" applyFill="1" applyBorder="1" applyAlignment="1">
      <alignment horizontal="center" vertical="center"/>
    </xf>
    <xf numFmtId="9" fontId="82" fillId="0" borderId="0" xfId="563" applyFont="1" applyFill="1" applyBorder="1" applyAlignment="1">
      <alignment horizontal="center" vertical="center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0" fontId="59" fillId="16" borderId="0" xfId="562" applyNumberFormat="1" applyFont="1" applyFill="1">
      <alignment vertical="center"/>
    </xf>
    <xf numFmtId="0" fontId="7" fillId="16" borderId="0" xfId="562" applyNumberFormat="1" applyFont="1" applyFill="1">
      <alignment vertical="center"/>
    </xf>
    <xf numFmtId="49" fontId="61" fillId="14" borderId="0" xfId="562" applyNumberFormat="1" applyFont="1" applyFill="1" applyAlignment="1">
      <alignment horizontal="center" vertical="center" wrapText="1"/>
    </xf>
    <xf numFmtId="49" fontId="39" fillId="14" borderId="0" xfId="562" applyNumberFormat="1" applyFont="1" applyFill="1" applyAlignment="1">
      <alignment horizontal="center" vertical="center" wrapText="1"/>
    </xf>
    <xf numFmtId="9" fontId="66" fillId="14" borderId="0" xfId="563" applyFont="1" applyFill="1" applyBorder="1" applyAlignment="1">
      <alignment horizontal="center" vertical="center" wrapText="1"/>
    </xf>
    <xf numFmtId="49" fontId="66" fillId="14" borderId="0" xfId="562" applyNumberFormat="1" applyFont="1" applyFill="1" applyAlignment="1">
      <alignment horizontal="center" vertical="center" wrapText="1"/>
    </xf>
    <xf numFmtId="49" fontId="72" fillId="14" borderId="0" xfId="562" applyNumberFormat="1" applyFont="1" applyFill="1" applyAlignment="1">
      <alignment horizontal="center" vertical="center" wrapText="1"/>
    </xf>
    <xf numFmtId="180" fontId="61" fillId="15" borderId="0" xfId="562" applyNumberFormat="1" applyFont="1" applyFill="1" applyAlignment="1">
      <alignment horizontal="center" vertical="center"/>
    </xf>
    <xf numFmtId="183" fontId="33" fillId="15" borderId="0" xfId="562" applyNumberFormat="1" applyFont="1" applyFill="1" applyAlignment="1">
      <alignment horizontal="center" vertical="center"/>
    </xf>
    <xf numFmtId="9" fontId="73" fillId="15" borderId="0" xfId="563" applyFont="1" applyFill="1" applyBorder="1" applyAlignment="1">
      <alignment horizontal="center" vertical="center"/>
    </xf>
    <xf numFmtId="9" fontId="7" fillId="15" borderId="0" xfId="563" applyFont="1" applyFill="1" applyBorder="1" applyAlignment="1">
      <alignment horizontal="center" vertical="center"/>
    </xf>
    <xf numFmtId="190" fontId="7" fillId="15" borderId="0" xfId="562" applyNumberFormat="1" applyFont="1" applyFill="1" applyAlignment="1">
      <alignment horizontal="center" vertical="center"/>
    </xf>
    <xf numFmtId="0" fontId="7" fillId="15" borderId="0" xfId="562" applyNumberFormat="1" applyFont="1" applyFill="1" applyAlignment="1">
      <alignment horizontal="center" vertical="center"/>
    </xf>
    <xf numFmtId="185" fontId="7" fillId="15" borderId="0" xfId="562" applyNumberFormat="1" applyFont="1" applyFill="1" applyAlignment="1">
      <alignment horizontal="center" vertical="center"/>
    </xf>
    <xf numFmtId="10" fontId="7" fillId="15" borderId="0" xfId="563" applyNumberFormat="1" applyFont="1" applyFill="1" applyBorder="1" applyAlignment="1">
      <alignment horizontal="right" vertical="center"/>
    </xf>
    <xf numFmtId="179" fontId="7" fillId="15" borderId="0" xfId="562" applyNumberFormat="1" applyFont="1" applyFill="1" applyAlignment="1">
      <alignment horizontal="right" vertical="center"/>
    </xf>
    <xf numFmtId="191" fontId="7" fillId="15" borderId="0" xfId="562" applyNumberFormat="1" applyFont="1" applyFill="1" applyAlignment="1">
      <alignment horizontal="right" vertical="center"/>
    </xf>
    <xf numFmtId="192" fontId="7" fillId="15" borderId="0" xfId="562" applyNumberFormat="1" applyFont="1" applyFill="1" applyAlignment="1">
      <alignment horizontal="right" vertical="center"/>
    </xf>
    <xf numFmtId="192" fontId="72" fillId="15" borderId="0" xfId="562" applyNumberFormat="1" applyFont="1" applyFill="1" applyAlignment="1">
      <alignment horizontal="right" vertical="center"/>
    </xf>
    <xf numFmtId="0" fontId="55" fillId="0" borderId="0" xfId="568" applyFont="1" applyAlignment="1">
      <alignment horizontal="right"/>
    </xf>
    <xf numFmtId="185" fontId="87" fillId="15" borderId="0" xfId="562" applyNumberFormat="1" applyFont="1" applyFill="1">
      <alignment vertical="center"/>
    </xf>
    <xf numFmtId="195" fontId="87" fillId="15" borderId="0" xfId="562" applyNumberFormat="1" applyFont="1" applyFill="1" applyAlignment="1">
      <alignment horizontal="left" vertical="center"/>
    </xf>
    <xf numFmtId="10" fontId="87" fillId="15" borderId="0" xfId="563" applyNumberFormat="1" applyFont="1" applyFill="1" applyBorder="1">
      <alignment vertical="center"/>
    </xf>
    <xf numFmtId="179" fontId="87" fillId="15" borderId="0" xfId="4" applyNumberFormat="1" applyFont="1" applyFill="1" applyBorder="1">
      <alignment vertical="center"/>
    </xf>
    <xf numFmtId="181" fontId="87" fillId="15" borderId="0" xfId="4" applyNumberFormat="1" applyFont="1" applyFill="1" applyBorder="1">
      <alignment vertical="center"/>
    </xf>
    <xf numFmtId="177" fontId="88" fillId="15" borderId="0" xfId="4" applyNumberFormat="1" applyFont="1" applyFill="1" applyBorder="1">
      <alignment vertical="center"/>
    </xf>
    <xf numFmtId="185" fontId="87" fillId="0" borderId="0" xfId="562" applyNumberFormat="1" applyFont="1">
      <alignment vertical="center"/>
    </xf>
    <xf numFmtId="195" fontId="87" fillId="0" borderId="0" xfId="562" applyNumberFormat="1" applyFont="1" applyAlignment="1">
      <alignment horizontal="left" vertical="center"/>
    </xf>
    <xf numFmtId="10" fontId="87" fillId="0" borderId="0" xfId="563" applyNumberFormat="1" applyFont="1" applyFill="1" applyBorder="1">
      <alignment vertical="center"/>
    </xf>
    <xf numFmtId="179" fontId="87" fillId="0" borderId="0" xfId="4" applyNumberFormat="1" applyFont="1" applyFill="1" applyBorder="1">
      <alignment vertical="center"/>
    </xf>
    <xf numFmtId="181" fontId="87" fillId="0" borderId="0" xfId="4" applyNumberFormat="1" applyFont="1" applyFill="1" applyBorder="1">
      <alignment vertical="center"/>
    </xf>
    <xf numFmtId="177" fontId="88" fillId="0" borderId="0" xfId="4" applyNumberFormat="1" applyFont="1" applyFill="1" applyBorder="1">
      <alignment vertical="center"/>
    </xf>
    <xf numFmtId="194" fontId="75" fillId="8" borderId="22" xfId="568" applyNumberFormat="1" applyFont="1" applyFill="1" applyBorder="1" applyAlignment="1">
      <alignment horizontal="center" vertical="center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4" fillId="0" borderId="0" xfId="568">
      <alignment vertical="center"/>
    </xf>
    <xf numFmtId="0" fontId="91" fillId="0" borderId="0" xfId="568" applyFont="1">
      <alignment vertical="center"/>
    </xf>
    <xf numFmtId="0" fontId="92" fillId="0" borderId="0" xfId="568" applyFont="1">
      <alignment vertical="center"/>
    </xf>
    <xf numFmtId="0" fontId="89" fillId="17" borderId="0" xfId="568" applyFont="1" applyFill="1">
      <alignment vertical="center"/>
    </xf>
    <xf numFmtId="0" fontId="4" fillId="17" borderId="0" xfId="568" applyFill="1">
      <alignment vertical="center"/>
    </xf>
    <xf numFmtId="0" fontId="4" fillId="6" borderId="0" xfId="568" applyFill="1">
      <alignment vertical="center"/>
    </xf>
    <xf numFmtId="0" fontId="34" fillId="7" borderId="0" xfId="568" applyFont="1" applyFill="1">
      <alignment vertical="center"/>
    </xf>
    <xf numFmtId="9" fontId="8" fillId="7" borderId="0" xfId="569" applyFont="1" applyFill="1" applyAlignment="1">
      <alignment horizontal="center" vertical="center"/>
    </xf>
    <xf numFmtId="0" fontId="4" fillId="7" borderId="0" xfId="568" applyFill="1">
      <alignment vertical="center"/>
    </xf>
    <xf numFmtId="0" fontId="11" fillId="7" borderId="0" xfId="568" applyFont="1" applyFill="1">
      <alignment vertical="center"/>
    </xf>
    <xf numFmtId="0" fontId="1" fillId="0" borderId="0" xfId="57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568" applyFont="1" applyAlignment="1">
      <alignment horizontal="center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91" fontId="90" fillId="15" borderId="0" xfId="562" applyNumberFormat="1" applyFont="1" applyFill="1" applyAlignment="1">
      <alignment horizontal="right" vertical="center"/>
    </xf>
  </cellXfs>
  <cellStyles count="574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백분율 4" xfId="572" xr:uid="{A6BF3263-E826-4B7B-8433-2EBEFADA36BB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9B0FCB50-31A5-4593-8212-7B35527E8EAA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  <cellStyle name="표준 4" xfId="571" xr:uid="{0E6DB1FC-FA69-489B-A599-0F046EAECF63}"/>
  </cellStyles>
  <dxfs count="6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마니교통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1CC-41F0-A92C-1CF5D5A511D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278-4124-A277-0E9BD28EA50B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78-48DC-8FB7-2E97535DEBFA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155-4114-9CF1-B499BA4FFA56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F4B1-4BCF-AEBC-28B8DD7722A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3A8F-4F07-8601-2822EA896FAA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E512-4EE8-A672-E69F49C1F545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C4F-4DA6-AD27-113DF84F8E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1.7423246681955449</c:v>
                </c:pt>
                <c:pt idx="1">
                  <c:v>1.9679720756638464</c:v>
                </c:pt>
                <c:pt idx="2">
                  <c:v>2.0569053104539212</c:v>
                </c:pt>
                <c:pt idx="3">
                  <c:v>2.0314190132020662</c:v>
                </c:pt>
                <c:pt idx="4">
                  <c:v>1.9707336704401668</c:v>
                </c:pt>
                <c:pt idx="5">
                  <c:v>1.8148324394926365</c:v>
                </c:pt>
                <c:pt idx="6">
                  <c:v>1.8401091407573849</c:v>
                </c:pt>
                <c:pt idx="7">
                  <c:v>1.7542047839820718</c:v>
                </c:pt>
                <c:pt idx="8">
                  <c:v>1.7704412824101432</c:v>
                </c:pt>
                <c:pt idx="9">
                  <c:v>1.8915155438898799</c:v>
                </c:pt>
                <c:pt idx="10">
                  <c:v>1.8261005725629373</c:v>
                </c:pt>
                <c:pt idx="11">
                  <c:v>1.8151154774227365</c:v>
                </c:pt>
                <c:pt idx="12">
                  <c:v>1.8232796737383008</c:v>
                </c:pt>
                <c:pt idx="13">
                  <c:v>1.7968286489485059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72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</c:v>
                </c:pt>
                <c:pt idx="1">
                  <c:v>0.14285714285714285</c:v>
                </c:pt>
                <c:pt idx="2">
                  <c:v>0</c:v>
                </c:pt>
                <c:pt idx="3">
                  <c:v>0.42857142857142855</c:v>
                </c:pt>
                <c:pt idx="4">
                  <c:v>0.42857142857142855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3"/>
                <c:pt idx="0">
                  <c:v> 81 </c:v>
                </c:pt>
                <c:pt idx="1">
                  <c:v> 47 </c:v>
                </c:pt>
                <c:pt idx="2">
                  <c:v> 7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963706</xdr:colOff>
      <xdr:row>26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309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33618</xdr:colOff>
      <xdr:row>17</xdr:row>
      <xdr:rowOff>224118</xdr:rowOff>
    </xdr:from>
    <xdr:to>
      <xdr:col>6</xdr:col>
      <xdr:colOff>201706</xdr:colOff>
      <xdr:row>17</xdr:row>
      <xdr:rowOff>280147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 flipV="1">
          <a:off x="4560794" y="5614147"/>
          <a:ext cx="168088" cy="560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351866</xdr:colOff>
      <xdr:row>17</xdr:row>
      <xdr:rowOff>56028</xdr:rowOff>
    </xdr:from>
    <xdr:to>
      <xdr:col>7</xdr:col>
      <xdr:colOff>11205</xdr:colOff>
      <xdr:row>18</xdr:row>
      <xdr:rowOff>60512</xdr:rowOff>
    </xdr:to>
    <xdr:sp macro="" textlink="$K$24">
      <xdr:nvSpPr>
        <xdr:cNvPr id="17" name="TextBox 16">
          <a:extLst>
            <a:ext uri="{FF2B5EF4-FFF2-40B4-BE49-F238E27FC236}">
              <a16:creationId xmlns:a16="http://schemas.microsoft.com/office/drawing/2014/main" id="{FEC84891-452F-4B1A-A76B-2872640F75BB}"/>
            </a:ext>
          </a:extLst>
        </xdr:cNvPr>
        <xdr:cNvSpPr txBox="1"/>
      </xdr:nvSpPr>
      <xdr:spPr>
        <a:xfrm>
          <a:off x="4879042" y="5446057"/>
          <a:ext cx="690281" cy="29583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69E4566-8064-4531-856E-5F609DBA239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504264</xdr:colOff>
      <xdr:row>17</xdr:row>
      <xdr:rowOff>268941</xdr:rowOff>
    </xdr:from>
    <xdr:to>
      <xdr:col>6</xdr:col>
      <xdr:colOff>672353</xdr:colOff>
      <xdr:row>18</xdr:row>
      <xdr:rowOff>257736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3F3171AA-FF2B-420B-BCAA-5A6EBF9ED987}"/>
            </a:ext>
          </a:extLst>
        </xdr:cNvPr>
        <xdr:cNvCxnSpPr/>
      </xdr:nvCxnSpPr>
      <xdr:spPr>
        <a:xfrm>
          <a:off x="5031440" y="5658970"/>
          <a:ext cx="168089" cy="28014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699247</xdr:colOff>
      <xdr:row>16</xdr:row>
      <xdr:rowOff>280148</xdr:rowOff>
    </xdr:from>
    <xdr:to>
      <xdr:col>6</xdr:col>
      <xdr:colOff>302560</xdr:colOff>
      <xdr:row>17</xdr:row>
      <xdr:rowOff>284635</xdr:rowOff>
    </xdr:to>
    <xdr:sp macro="" textlink="$K$23">
      <xdr:nvSpPr>
        <xdr:cNvPr id="12" name="TextBox 11">
          <a:extLst>
            <a:ext uri="{FF2B5EF4-FFF2-40B4-BE49-F238E27FC236}">
              <a16:creationId xmlns:a16="http://schemas.microsoft.com/office/drawing/2014/main" id="{95A0A17B-D754-4855-8D7E-7D73B92372CC}"/>
            </a:ext>
          </a:extLst>
        </xdr:cNvPr>
        <xdr:cNvSpPr txBox="1"/>
      </xdr:nvSpPr>
      <xdr:spPr>
        <a:xfrm>
          <a:off x="4352365" y="5378824"/>
          <a:ext cx="477371" cy="29584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C9BA0A1-C396-43BE-A5B8-D07AE27240E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A69E66-50BD-476C-A6D3-D58570527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BAADDC93-1CD8-41B6-9C01-09FA1396DF43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E50E5D0-4A53-4EDB-9EE9-3A8046BB4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425781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278" t="s">
        <v>213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314" t="s">
        <v>38</v>
      </c>
      <c r="D4" s="314"/>
      <c r="E4" s="62" t="s">
        <v>110</v>
      </c>
      <c r="F4" s="62" t="s">
        <v>64</v>
      </c>
      <c r="G4" s="227" t="s">
        <v>113</v>
      </c>
      <c r="H4" s="38"/>
      <c r="I4" s="38"/>
      <c r="J4" s="95" t="s">
        <v>35</v>
      </c>
      <c r="K4" s="95" t="s">
        <v>36</v>
      </c>
    </row>
    <row r="5" spans="1:28" ht="48.75" customHeight="1">
      <c r="B5" s="64" t="s">
        <v>214</v>
      </c>
      <c r="C5" s="315" t="s">
        <v>162</v>
      </c>
      <c r="D5" s="315"/>
      <c r="E5" s="63">
        <v>3</v>
      </c>
      <c r="F5" s="64">
        <v>8</v>
      </c>
      <c r="G5" s="92" t="s">
        <v>215</v>
      </c>
      <c r="H5" s="38"/>
      <c r="I5" s="38"/>
      <c r="J5" s="94" t="s">
        <v>50</v>
      </c>
      <c r="K5" s="93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92"/>
    </row>
    <row r="7" spans="1:28" ht="16.5" customHeight="1">
      <c r="B7" s="52" t="s">
        <v>123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3"/>
      <c r="P9" s="313"/>
    </row>
    <row r="10" spans="1:28" ht="23.25" customHeight="1" thickBot="1">
      <c r="G10" s="6"/>
      <c r="H10" s="189" t="s">
        <v>90</v>
      </c>
      <c r="I10" s="190" t="s">
        <v>91</v>
      </c>
      <c r="J10" s="191" t="str">
        <f>C5</f>
        <v>마니교통</v>
      </c>
      <c r="K10" s="192" t="s">
        <v>92</v>
      </c>
      <c r="X10" s="292"/>
      <c r="Z10" s="39"/>
      <c r="AA10" s="39"/>
      <c r="AB10" s="39"/>
    </row>
    <row r="11" spans="1:28" ht="23.25" customHeight="1" thickTop="1">
      <c r="G11" s="6"/>
      <c r="H11" s="228" t="s">
        <v>207</v>
      </c>
      <c r="I11" s="229">
        <v>2.0099999999999998</v>
      </c>
      <c r="J11" s="230">
        <v>1.7423246681955449</v>
      </c>
      <c r="K11" s="231"/>
      <c r="M11" s="2"/>
      <c r="Y11" s="293"/>
      <c r="Z11" s="243"/>
      <c r="AA11" s="244"/>
      <c r="AB11" s="39"/>
    </row>
    <row r="12" spans="1:28" ht="23.25" customHeight="1">
      <c r="G12" s="6"/>
      <c r="H12" s="232" t="s">
        <v>208</v>
      </c>
      <c r="I12" s="229">
        <v>2.3662575846193561</v>
      </c>
      <c r="J12" s="230">
        <v>1.9679720756638464</v>
      </c>
      <c r="K12" s="233">
        <v>0.12950939143965368</v>
      </c>
      <c r="M12" s="244"/>
      <c r="Y12" s="293"/>
      <c r="Z12" s="243"/>
      <c r="AA12" s="244"/>
      <c r="AB12" s="39"/>
    </row>
    <row r="13" spans="1:28" ht="23.25" customHeight="1">
      <c r="G13" s="6"/>
      <c r="H13" s="232" t="s">
        <v>197</v>
      </c>
      <c r="I13" s="229">
        <v>2.37</v>
      </c>
      <c r="J13" s="230">
        <v>2.0569053104539212</v>
      </c>
      <c r="K13" s="234">
        <v>4.519029303811406E-2</v>
      </c>
      <c r="M13" s="244"/>
      <c r="Y13" s="293"/>
      <c r="Z13" s="243"/>
      <c r="AA13" s="244"/>
      <c r="AB13" s="39"/>
    </row>
    <row r="14" spans="1:28" ht="23.25" customHeight="1">
      <c r="G14" s="6"/>
      <c r="H14" s="232" t="s">
        <v>198</v>
      </c>
      <c r="I14" s="229">
        <v>2.33</v>
      </c>
      <c r="J14" s="230">
        <v>2.0314190132020662</v>
      </c>
      <c r="K14" s="234">
        <v>-1.2390603068758055E-2</v>
      </c>
      <c r="M14" s="244"/>
      <c r="Y14" s="293"/>
      <c r="Z14" s="243"/>
      <c r="AA14" s="244"/>
      <c r="AB14" s="39"/>
    </row>
    <row r="15" spans="1:28" ht="23.25" customHeight="1">
      <c r="G15" s="6"/>
      <c r="H15" s="232" t="s">
        <v>199</v>
      </c>
      <c r="I15" s="229">
        <v>2.2850259626150282</v>
      </c>
      <c r="J15" s="230">
        <v>1.9707336704401668</v>
      </c>
      <c r="K15" s="234">
        <v>-2.9873375393017931E-2</v>
      </c>
      <c r="M15" s="244"/>
      <c r="Y15" s="293"/>
      <c r="Z15" s="243"/>
      <c r="AA15" s="244"/>
      <c r="AB15" s="39"/>
    </row>
    <row r="16" spans="1:28" ht="23.25" customHeight="1">
      <c r="G16" s="6"/>
      <c r="H16" s="232" t="s">
        <v>200</v>
      </c>
      <c r="I16" s="229">
        <v>2.0664933427553414</v>
      </c>
      <c r="J16" s="230">
        <v>1.8148324394926365</v>
      </c>
      <c r="K16" s="234">
        <v>-7.9108219078993791E-2</v>
      </c>
      <c r="M16" s="244"/>
      <c r="Y16" s="293"/>
      <c r="Z16" s="243"/>
      <c r="AA16" s="244"/>
      <c r="AB16" s="39"/>
    </row>
    <row r="17" spans="2:28" ht="23.25" customHeight="1">
      <c r="G17" s="6"/>
      <c r="H17" s="232" t="s">
        <v>201</v>
      </c>
      <c r="I17" s="229">
        <v>2.13</v>
      </c>
      <c r="J17" s="230">
        <v>1.8401091407573849</v>
      </c>
      <c r="K17" s="234">
        <v>1.3927842986879213E-2</v>
      </c>
      <c r="M17" s="244"/>
      <c r="Y17" s="293"/>
      <c r="Z17" s="243"/>
      <c r="AA17" s="244"/>
      <c r="AB17" s="39"/>
    </row>
    <row r="18" spans="2:28" ht="23.25" customHeight="1">
      <c r="G18" s="6"/>
      <c r="H18" s="232" t="s">
        <v>202</v>
      </c>
      <c r="I18" s="229">
        <v>2.08</v>
      </c>
      <c r="J18" s="230">
        <v>1.7542047839820718</v>
      </c>
      <c r="K18" s="234">
        <v>-4.6684381307923406E-2</v>
      </c>
      <c r="M18" s="244"/>
      <c r="Y18" s="293"/>
      <c r="Z18" s="243"/>
      <c r="AA18" s="244"/>
      <c r="AB18" s="39"/>
    </row>
    <row r="19" spans="2:28" ht="23.25" customHeight="1">
      <c r="G19" s="6"/>
      <c r="H19" s="232" t="s">
        <v>203</v>
      </c>
      <c r="I19" s="229">
        <v>2.13</v>
      </c>
      <c r="J19" s="230">
        <v>1.7704412824101432</v>
      </c>
      <c r="K19" s="234">
        <v>9.2557599753058106E-3</v>
      </c>
      <c r="M19" s="244"/>
      <c r="Y19" s="293"/>
      <c r="Z19" s="243"/>
      <c r="AA19" s="244"/>
      <c r="AB19" s="39"/>
    </row>
    <row r="20" spans="2:28" ht="23.25" customHeight="1">
      <c r="G20" s="6"/>
      <c r="H20" s="291" t="s">
        <v>204</v>
      </c>
      <c r="I20" s="229">
        <v>2.25</v>
      </c>
      <c r="J20" s="230">
        <v>1.8915155438898799</v>
      </c>
      <c r="K20" s="234">
        <v>6.8386487980508059E-2</v>
      </c>
      <c r="M20" s="244"/>
      <c r="Y20" s="293"/>
      <c r="Z20" s="243"/>
      <c r="AA20" s="244"/>
      <c r="AB20" s="39"/>
    </row>
    <row r="21" spans="2:28" ht="23.25" customHeight="1">
      <c r="G21" s="6"/>
      <c r="H21" s="291" t="s">
        <v>205</v>
      </c>
      <c r="I21" s="229">
        <v>2.17</v>
      </c>
      <c r="J21" s="230">
        <v>1.8261005725629373</v>
      </c>
      <c r="K21" s="234">
        <v>-3.4583364402291594E-2</v>
      </c>
      <c r="M21" s="244"/>
      <c r="Y21" s="293"/>
      <c r="Z21" s="243"/>
      <c r="AA21" s="244"/>
      <c r="AB21" s="39"/>
    </row>
    <row r="22" spans="2:28" ht="23.25" customHeight="1">
      <c r="G22" s="6"/>
      <c r="H22" s="291" t="s">
        <v>206</v>
      </c>
      <c r="I22" s="229">
        <v>2.25</v>
      </c>
      <c r="J22" s="230">
        <v>1.8151154774227365</v>
      </c>
      <c r="K22" s="234">
        <v>-6.0156024839219668E-3</v>
      </c>
      <c r="M22" s="244"/>
      <c r="Y22" s="293"/>
      <c r="Z22" s="243"/>
      <c r="AA22" s="244"/>
      <c r="AB22" s="39"/>
    </row>
    <row r="23" spans="2:28" ht="23.25" customHeight="1">
      <c r="G23" s="6"/>
      <c r="H23" s="232" t="s">
        <v>209</v>
      </c>
      <c r="I23" s="229">
        <v>2.27</v>
      </c>
      <c r="J23" s="230">
        <v>1.8232796737383008</v>
      </c>
      <c r="K23" s="234">
        <v>4.4978936145465553E-3</v>
      </c>
      <c r="M23" s="244"/>
      <c r="Y23" s="293"/>
      <c r="Z23" s="243"/>
      <c r="AA23" s="244"/>
      <c r="AB23" s="39"/>
    </row>
    <row r="24" spans="2:28" ht="23.25" customHeight="1">
      <c r="G24" s="6"/>
      <c r="H24" s="232" t="s">
        <v>216</v>
      </c>
      <c r="I24" s="229">
        <v>2.2599999999999998</v>
      </c>
      <c r="J24" s="230">
        <v>1.7968286489485059</v>
      </c>
      <c r="K24" s="234">
        <v>-1.4507387523035264E-2</v>
      </c>
      <c r="M24" s="244"/>
      <c r="Y24" s="293"/>
      <c r="Z24" s="243"/>
      <c r="AA24" s="244"/>
      <c r="AB24" s="39"/>
    </row>
    <row r="25" spans="2:28" ht="23.25" customHeight="1">
      <c r="G25" s="6"/>
      <c r="H25" s="235" t="s">
        <v>177</v>
      </c>
      <c r="I25" s="236">
        <v>0.12437810945273631</v>
      </c>
      <c r="J25" s="237">
        <v>3.1282333165499221E-2</v>
      </c>
      <c r="K25" s="238">
        <v>-9.3095776287237086E-2</v>
      </c>
      <c r="M25" s="244"/>
      <c r="Y25" s="293"/>
      <c r="Z25" s="243"/>
      <c r="AA25" s="244"/>
      <c r="AB25" s="39"/>
    </row>
    <row r="26" spans="2:28" ht="23.25" customHeight="1">
      <c r="H26" s="239" t="s">
        <v>178</v>
      </c>
      <c r="I26" s="240"/>
      <c r="J26" s="241" t="s">
        <v>217</v>
      </c>
      <c r="K26" s="242"/>
      <c r="M26" s="244"/>
      <c r="X26" s="2"/>
      <c r="Y26" s="2"/>
      <c r="AB26" s="39"/>
    </row>
    <row r="27" spans="2:28" ht="9" customHeight="1">
      <c r="M27" s="244"/>
      <c r="X27" s="2"/>
      <c r="Y27" s="2"/>
      <c r="AB27" s="244"/>
    </row>
    <row r="28" spans="2:28" ht="16.5" customHeight="1">
      <c r="B28" s="52" t="s">
        <v>124</v>
      </c>
      <c r="C28" s="52"/>
      <c r="D28" s="51"/>
      <c r="E28" s="51"/>
      <c r="F28" s="51"/>
      <c r="G28" s="51"/>
      <c r="H28" s="51"/>
      <c r="I28" s="51"/>
      <c r="J28" s="51"/>
      <c r="K28" s="51"/>
      <c r="M28" s="244"/>
      <c r="X28" s="2"/>
      <c r="Y28" s="2"/>
      <c r="AB28" s="244"/>
    </row>
    <row r="29" spans="2:28" ht="27.75" customHeight="1">
      <c r="B29" s="56" t="s">
        <v>62</v>
      </c>
      <c r="C29" s="56" t="s">
        <v>99</v>
      </c>
      <c r="D29" s="56" t="s">
        <v>101</v>
      </c>
      <c r="E29" s="56" t="s">
        <v>102</v>
      </c>
      <c r="F29" s="56" t="s">
        <v>103</v>
      </c>
      <c r="G29" s="56" t="s">
        <v>104</v>
      </c>
      <c r="H29" s="56" t="s">
        <v>6</v>
      </c>
      <c r="I29" s="56" t="s">
        <v>7</v>
      </c>
      <c r="J29" s="56" t="s">
        <v>105</v>
      </c>
      <c r="K29" s="56" t="s">
        <v>71</v>
      </c>
      <c r="M29" s="244"/>
      <c r="X29" s="2"/>
      <c r="Y29" s="2"/>
      <c r="AB29" s="244"/>
    </row>
    <row r="30" spans="2:28" ht="23.25" customHeight="1">
      <c r="B30" s="75" t="s">
        <v>176</v>
      </c>
      <c r="C30" s="76">
        <v>2</v>
      </c>
      <c r="D30" s="77">
        <v>2.6148409044637833E-2</v>
      </c>
      <c r="E30" s="77">
        <v>0.37224024535669703</v>
      </c>
      <c r="F30" s="77">
        <v>0.19216790407386439</v>
      </c>
      <c r="G30" s="78">
        <v>12.827326666230176</v>
      </c>
      <c r="H30" s="79">
        <v>0.59498738809134477</v>
      </c>
      <c r="I30" s="79">
        <v>18.345349689733201</v>
      </c>
      <c r="J30" s="80">
        <v>2.2594863224926089</v>
      </c>
      <c r="K30" s="81" t="s">
        <v>69</v>
      </c>
      <c r="M30" s="244"/>
      <c r="N30" s="294" t="s">
        <v>115</v>
      </c>
      <c r="Y30" s="2"/>
    </row>
    <row r="31" spans="2:28" ht="22.5" customHeight="1">
      <c r="B31" s="221" t="s">
        <v>115</v>
      </c>
      <c r="C31" s="68">
        <v>2</v>
      </c>
      <c r="D31" s="69">
        <v>5.6892066789739404E-2</v>
      </c>
      <c r="E31" s="69">
        <v>0.3864247928236782</v>
      </c>
      <c r="F31" s="69">
        <v>0.23111592777942824</v>
      </c>
      <c r="G31" s="70">
        <v>18.605333333333331</v>
      </c>
      <c r="H31" s="71">
        <v>0.63864934529425887</v>
      </c>
      <c r="I31" s="71">
        <v>22.255051303077583</v>
      </c>
      <c r="J31" s="72">
        <v>1.7968286489485059</v>
      </c>
      <c r="K31" s="73" t="s">
        <v>67</v>
      </c>
      <c r="M31" s="244"/>
      <c r="N31" s="39" t="s">
        <v>67</v>
      </c>
      <c r="O31" s="39">
        <v>6</v>
      </c>
      <c r="Y31" s="2"/>
    </row>
    <row r="32" spans="2:28" ht="22.5" customHeight="1">
      <c r="B32" s="53" t="s">
        <v>195</v>
      </c>
      <c r="C32" s="53"/>
      <c r="D32" s="66">
        <v>1.1757372195233451</v>
      </c>
      <c r="E32" s="66">
        <v>3.8105894362359782E-2</v>
      </c>
      <c r="F32" s="66">
        <v>0.20267704897584382</v>
      </c>
      <c r="G32" s="66">
        <v>0.45044511747834459</v>
      </c>
      <c r="H32" s="66">
        <v>7.338299613875332E-2</v>
      </c>
      <c r="I32" s="66">
        <v>0.21311676689010772</v>
      </c>
      <c r="J32" s="66">
        <v>-0.2047623253738976</v>
      </c>
      <c r="K32" s="67" t="s">
        <v>217</v>
      </c>
      <c r="M32" s="2" t="s">
        <v>179</v>
      </c>
      <c r="N32" s="295">
        <v>0</v>
      </c>
      <c r="O32" s="39">
        <v>0</v>
      </c>
      <c r="X32" s="2"/>
      <c r="Y32" s="2"/>
    </row>
    <row r="33" spans="2:28" ht="22.5" customHeight="1">
      <c r="M33" s="2" t="s">
        <v>66</v>
      </c>
      <c r="N33" s="295">
        <v>0.14285714285714285</v>
      </c>
      <c r="O33" s="39">
        <v>1</v>
      </c>
      <c r="X33" s="2"/>
      <c r="Y33" s="2"/>
    </row>
    <row r="34" spans="2:28" ht="17.25" customHeight="1">
      <c r="B34" s="52" t="s">
        <v>125</v>
      </c>
      <c r="C34" s="52"/>
      <c r="D34" s="51"/>
      <c r="E34" s="51"/>
      <c r="F34" s="51"/>
      <c r="G34" s="51"/>
      <c r="H34" s="51"/>
      <c r="I34" s="51"/>
      <c r="J34" s="51"/>
      <c r="K34" s="51"/>
      <c r="M34" s="2" t="s">
        <v>68</v>
      </c>
      <c r="N34" s="295">
        <v>0</v>
      </c>
      <c r="O34" s="39">
        <v>0</v>
      </c>
      <c r="X34" s="2"/>
      <c r="Y34" s="2"/>
    </row>
    <row r="35" spans="2:28" ht="22.5" customHeight="1">
      <c r="B35" s="60"/>
      <c r="C35" s="60"/>
      <c r="M35" s="2" t="s">
        <v>69</v>
      </c>
      <c r="N35" s="295">
        <v>0.42857142857142855</v>
      </c>
      <c r="O35" s="39">
        <v>2</v>
      </c>
      <c r="X35" s="2"/>
      <c r="Y35" s="2"/>
    </row>
    <row r="36" spans="2:28" ht="22.5" customHeight="1" thickBot="1">
      <c r="H36" s="193" t="s">
        <v>90</v>
      </c>
      <c r="I36" s="194" t="s">
        <v>91</v>
      </c>
      <c r="J36" s="195" t="str">
        <f>J10</f>
        <v>마니교통</v>
      </c>
      <c r="K36" s="196" t="s">
        <v>114</v>
      </c>
      <c r="M36" s="2" t="s">
        <v>67</v>
      </c>
      <c r="N36" s="295">
        <v>0.42857142857142855</v>
      </c>
      <c r="O36" s="39">
        <v>3</v>
      </c>
      <c r="X36" s="2"/>
      <c r="Y36" s="2"/>
    </row>
    <row r="37" spans="2:28" ht="22.5" customHeight="1" thickTop="1">
      <c r="H37" s="201" t="s">
        <v>108</v>
      </c>
      <c r="I37" s="202" t="s">
        <v>69</v>
      </c>
      <c r="J37" s="203" t="s">
        <v>67</v>
      </c>
      <c r="K37" s="204"/>
      <c r="M37" s="2" t="s">
        <v>70</v>
      </c>
      <c r="N37" s="295">
        <v>0</v>
      </c>
      <c r="O37" s="39">
        <v>0</v>
      </c>
      <c r="X37" s="2"/>
      <c r="Z37" s="39"/>
      <c r="AA37" s="39"/>
      <c r="AB37" s="39"/>
    </row>
    <row r="38" spans="2:28" ht="21" customHeight="1">
      <c r="H38" s="197" t="s">
        <v>93</v>
      </c>
      <c r="I38" s="198">
        <v>0.11328494793310193</v>
      </c>
      <c r="J38" s="199" t="s">
        <v>175</v>
      </c>
      <c r="K38" s="200">
        <v>-0.11328494793310193</v>
      </c>
      <c r="M38" s="2"/>
      <c r="X38" s="2"/>
      <c r="Z38" s="39"/>
      <c r="AA38" s="39"/>
      <c r="AB38" s="39"/>
    </row>
    <row r="39" spans="2:28" ht="21" customHeight="1">
      <c r="H39" s="181" t="s">
        <v>94</v>
      </c>
      <c r="I39" s="173">
        <v>0.11076049226885452</v>
      </c>
      <c r="J39" s="182" t="s">
        <v>218</v>
      </c>
      <c r="K39" s="183">
        <v>3.2096650588288325E-2</v>
      </c>
      <c r="L39" s="4"/>
      <c r="M39" s="2"/>
      <c r="X39" s="2"/>
      <c r="Z39" s="39"/>
      <c r="AA39" s="39"/>
      <c r="AB39" s="39"/>
    </row>
    <row r="40" spans="2:28" ht="21" customHeight="1">
      <c r="H40" s="180" t="s">
        <v>95</v>
      </c>
      <c r="I40" s="173">
        <v>0.16503628905017356</v>
      </c>
      <c r="J40" s="182" t="s">
        <v>175</v>
      </c>
      <c r="K40" s="183">
        <v>-0.16503628905017356</v>
      </c>
      <c r="L40" s="4"/>
      <c r="M40" s="2"/>
      <c r="X40" s="2"/>
      <c r="Z40" s="39"/>
      <c r="AA40" s="39"/>
      <c r="AB40" s="39"/>
    </row>
    <row r="41" spans="2:28" ht="21" customHeight="1">
      <c r="H41" s="180" t="s">
        <v>98</v>
      </c>
      <c r="I41" s="173">
        <v>0.22278321236983276</v>
      </c>
      <c r="J41" s="182" t="s">
        <v>219</v>
      </c>
      <c r="K41" s="183">
        <v>0.20578821620159579</v>
      </c>
      <c r="L41" s="4"/>
      <c r="M41" s="2"/>
      <c r="X41" s="2"/>
      <c r="Z41" s="39"/>
      <c r="AA41" s="39"/>
      <c r="AB41" s="39"/>
    </row>
    <row r="42" spans="2:28" ht="21" customHeight="1">
      <c r="H42" s="184" t="s">
        <v>96</v>
      </c>
      <c r="I42" s="173">
        <v>0.21931208583149259</v>
      </c>
      <c r="J42" s="182" t="s">
        <v>220</v>
      </c>
      <c r="K42" s="183">
        <v>0.20925934273993596</v>
      </c>
      <c r="L42" s="4"/>
      <c r="M42" s="2"/>
      <c r="X42" s="2"/>
      <c r="Z42" s="39"/>
      <c r="AA42" s="39"/>
      <c r="AB42" s="39"/>
    </row>
    <row r="43" spans="2:28" ht="21" customHeight="1">
      <c r="H43" s="185" t="s">
        <v>97</v>
      </c>
      <c r="I43" s="186">
        <v>0.16882297254654466</v>
      </c>
      <c r="J43" s="187" t="s">
        <v>175</v>
      </c>
      <c r="K43" s="188">
        <v>-0.16882297254654466</v>
      </c>
      <c r="L43" s="4"/>
      <c r="M43" s="2"/>
      <c r="X43" s="2"/>
      <c r="Z43" s="39"/>
      <c r="AA43" s="39"/>
      <c r="AB43" s="39"/>
    </row>
    <row r="44" spans="2:28" ht="22.5" customHeight="1">
      <c r="L44" s="4"/>
      <c r="M44" s="2"/>
      <c r="X44" s="2"/>
      <c r="Z44" s="39"/>
      <c r="AA44" s="39"/>
      <c r="AB44" s="39"/>
    </row>
    <row r="45" spans="2:28" ht="18" customHeight="1">
      <c r="B45" s="52" t="s">
        <v>126</v>
      </c>
      <c r="C45" s="52"/>
      <c r="D45" s="51"/>
      <c r="E45" s="51"/>
      <c r="F45" s="51"/>
      <c r="G45" s="51"/>
      <c r="H45" s="51"/>
      <c r="I45" s="51"/>
      <c r="J45" s="51"/>
      <c r="K45" s="51"/>
      <c r="L45" s="4"/>
      <c r="M45" s="2"/>
      <c r="X45" s="2"/>
      <c r="Z45" s="39"/>
      <c r="AA45" s="39"/>
      <c r="AB45" s="39"/>
    </row>
    <row r="46" spans="2:28" ht="30.75" customHeight="1">
      <c r="B46" s="56" t="s">
        <v>62</v>
      </c>
      <c r="C46" s="56" t="s">
        <v>100</v>
      </c>
      <c r="D46" s="56" t="s">
        <v>101</v>
      </c>
      <c r="E46" s="56" t="s">
        <v>102</v>
      </c>
      <c r="F46" s="56" t="s">
        <v>103</v>
      </c>
      <c r="G46" s="56" t="s">
        <v>104</v>
      </c>
      <c r="H46" s="56" t="s">
        <v>6</v>
      </c>
      <c r="I46" s="56" t="s">
        <v>7</v>
      </c>
      <c r="J46" s="56" t="s">
        <v>105</v>
      </c>
      <c r="K46" s="56" t="s">
        <v>71</v>
      </c>
      <c r="L46" s="4"/>
      <c r="M46" s="2"/>
      <c r="N46" s="39" t="s">
        <v>119</v>
      </c>
      <c r="X46" s="2"/>
      <c r="Z46" s="39"/>
      <c r="AA46" s="39"/>
      <c r="AB46" s="39"/>
    </row>
    <row r="47" spans="2:28" ht="22.5" customHeight="1">
      <c r="B47" s="279" t="s">
        <v>115</v>
      </c>
      <c r="C47" s="280">
        <v>2401</v>
      </c>
      <c r="D47" s="281">
        <v>6.7715156896309539E-2</v>
      </c>
      <c r="E47" s="281">
        <v>0.40056657245528138</v>
      </c>
      <c r="F47" s="281">
        <v>0.20037294245033796</v>
      </c>
      <c r="G47" s="282">
        <v>21.9374</v>
      </c>
      <c r="H47" s="283">
        <v>4.3916506335701442</v>
      </c>
      <c r="I47" s="283">
        <v>45.20698076161969</v>
      </c>
      <c r="J47" s="284">
        <v>1.7537285056679037</v>
      </c>
      <c r="K47" s="82" t="s">
        <v>75</v>
      </c>
      <c r="L47" s="4"/>
      <c r="M47" s="2"/>
      <c r="N47" s="39">
        <v>1</v>
      </c>
      <c r="X47" s="2"/>
      <c r="Z47" s="39"/>
      <c r="AA47" s="39"/>
      <c r="AB47" s="39"/>
    </row>
    <row r="48" spans="2:28" ht="22.5" customHeight="1">
      <c r="B48" s="285" t="s">
        <v>115</v>
      </c>
      <c r="C48" s="286">
        <v>2402</v>
      </c>
      <c r="D48" s="287">
        <v>5.2867493148698992E-2</v>
      </c>
      <c r="E48" s="287">
        <v>0.34322076591314921</v>
      </c>
      <c r="F48" s="287">
        <v>0.18997167183676331</v>
      </c>
      <c r="G48" s="288">
        <v>17.110421052631576</v>
      </c>
      <c r="H48" s="289">
        <v>1.177446932245541</v>
      </c>
      <c r="I48" s="289">
        <v>13.961414468083246</v>
      </c>
      <c r="J48" s="290">
        <v>1.9352067459377125</v>
      </c>
      <c r="K48" s="73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85" t="s">
        <v>115</v>
      </c>
      <c r="C49" s="286">
        <v>2403</v>
      </c>
      <c r="D49" s="287">
        <v>2.9868779553214743E-2</v>
      </c>
      <c r="E49" s="287">
        <v>0.35220433325692546</v>
      </c>
      <c r="F49" s="287">
        <v>0.20364585758787976</v>
      </c>
      <c r="G49" s="288">
        <v>15.993500000000001</v>
      </c>
      <c r="H49" s="289">
        <v>1.3544852246950312</v>
      </c>
      <c r="I49" s="289">
        <v>13.04936960041665</v>
      </c>
      <c r="J49" s="290">
        <v>2.0665403482054359</v>
      </c>
      <c r="K49" s="73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85" t="s">
        <v>115</v>
      </c>
      <c r="C50" s="286">
        <v>2404</v>
      </c>
      <c r="D50" s="287">
        <v>2.4997853083789615E-2</v>
      </c>
      <c r="E50" s="287">
        <v>0.35476311498254498</v>
      </c>
      <c r="F50" s="287">
        <v>0.22123126794501249</v>
      </c>
      <c r="G50" s="288">
        <v>17.091684210526314</v>
      </c>
      <c r="H50" s="289">
        <v>0.49059747938458625</v>
      </c>
      <c r="I50" s="289">
        <v>14.080711563486343</v>
      </c>
      <c r="J50" s="290">
        <v>1.9825554587390748</v>
      </c>
      <c r="K50" s="73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85" t="s">
        <v>115</v>
      </c>
      <c r="C51" s="286">
        <v>2405</v>
      </c>
      <c r="D51" s="287">
        <v>2.7212720474049792E-2</v>
      </c>
      <c r="E51" s="287">
        <v>0.35703401521290851</v>
      </c>
      <c r="F51" s="287">
        <v>0.22370126342992042</v>
      </c>
      <c r="G51" s="288">
        <v>16.333066666666664</v>
      </c>
      <c r="H51" s="289">
        <v>0.4035583104224218</v>
      </c>
      <c r="I51" s="289">
        <v>14.331449998518293</v>
      </c>
      <c r="J51" s="290">
        <v>1.9030076454144353</v>
      </c>
      <c r="K51" s="73" t="s">
        <v>68</v>
      </c>
      <c r="M51" s="2"/>
      <c r="N51" s="39">
        <v>4</v>
      </c>
      <c r="X51" s="2"/>
      <c r="Z51" s="39"/>
      <c r="AA51" s="39"/>
      <c r="AB51" s="39"/>
    </row>
    <row r="52" spans="2:28" ht="22.5" customHeight="1">
      <c r="B52" s="285" t="s">
        <v>115</v>
      </c>
      <c r="C52" s="286">
        <v>2406</v>
      </c>
      <c r="D52" s="287">
        <v>2.6120846618573695E-2</v>
      </c>
      <c r="E52" s="287">
        <v>0.35264410467527868</v>
      </c>
      <c r="F52" s="287">
        <v>0.20354331883422822</v>
      </c>
      <c r="G52" s="288">
        <v>15.48881818181818</v>
      </c>
      <c r="H52" s="289">
        <v>0.42977896713308322</v>
      </c>
      <c r="I52" s="289">
        <v>11.940487646863147</v>
      </c>
      <c r="J52" s="290">
        <v>1.813702780142606</v>
      </c>
      <c r="K52" s="73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85" t="s">
        <v>115</v>
      </c>
      <c r="C53" s="286">
        <v>2407</v>
      </c>
      <c r="D53" s="287">
        <v>3.2678858724883804E-2</v>
      </c>
      <c r="E53" s="287">
        <v>0.35882492674685501</v>
      </c>
      <c r="F53" s="287">
        <v>0.18652846376051202</v>
      </c>
      <c r="G53" s="288">
        <v>16.444499999999998</v>
      </c>
      <c r="H53" s="289">
        <v>1.5513972807934269</v>
      </c>
      <c r="I53" s="289">
        <v>12.972407236815322</v>
      </c>
      <c r="J53" s="290">
        <v>1.843045599379171</v>
      </c>
      <c r="K53" s="73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85" t="s">
        <v>115</v>
      </c>
      <c r="C54" s="286">
        <v>2408</v>
      </c>
      <c r="D54" s="287">
        <v>3.6420418050434694E-2</v>
      </c>
      <c r="E54" s="287">
        <v>0.35874579075575547</v>
      </c>
      <c r="F54" s="287">
        <v>0.16840100677997516</v>
      </c>
      <c r="G54" s="288">
        <v>17.696100000000001</v>
      </c>
      <c r="H54" s="289">
        <v>0.51321297993327664</v>
      </c>
      <c r="I54" s="289">
        <v>13.98385460743428</v>
      </c>
      <c r="J54" s="290">
        <v>1.7542047839820718</v>
      </c>
      <c r="K54" s="73" t="s">
        <v>67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285" t="s">
        <v>115</v>
      </c>
      <c r="C55" s="286">
        <v>2409</v>
      </c>
      <c r="D55" s="287">
        <v>3.098172798720792E-2</v>
      </c>
      <c r="E55" s="287">
        <v>0.36127130621271164</v>
      </c>
      <c r="F55" s="287">
        <v>0.20232443437380318</v>
      </c>
      <c r="G55" s="288">
        <v>17.213999999999999</v>
      </c>
      <c r="H55" s="289">
        <v>0.3357819014188686</v>
      </c>
      <c r="I55" s="289">
        <v>14.57483517385108</v>
      </c>
      <c r="J55" s="290">
        <v>1.7704412824101432</v>
      </c>
      <c r="K55" s="73" t="s">
        <v>67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285" t="s">
        <v>115</v>
      </c>
      <c r="C56" s="286">
        <v>2410</v>
      </c>
      <c r="D56" s="287">
        <v>2.8049157055165013E-2</v>
      </c>
      <c r="E56" s="287">
        <v>0.36382089519432737</v>
      </c>
      <c r="F56" s="287">
        <v>0.21505938644178416</v>
      </c>
      <c r="G56" s="288">
        <v>15.881142857142857</v>
      </c>
      <c r="H56" s="289">
        <v>0.39591602720042085</v>
      </c>
      <c r="I56" s="289">
        <v>14.569159917604376</v>
      </c>
      <c r="J56" s="290">
        <v>1.8915155438898799</v>
      </c>
      <c r="K56" s="73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285" t="s">
        <v>115</v>
      </c>
      <c r="C57" s="286">
        <v>2411</v>
      </c>
      <c r="D57" s="287">
        <v>3.0770544625412982E-2</v>
      </c>
      <c r="E57" s="287">
        <v>0.3739539673717836</v>
      </c>
      <c r="F57" s="287">
        <v>0.22801696033784438</v>
      </c>
      <c r="G57" s="288">
        <v>16.749166666666664</v>
      </c>
      <c r="H57" s="289">
        <v>0.31605096103886382</v>
      </c>
      <c r="I57" s="289">
        <v>16.68012644861421</v>
      </c>
      <c r="J57" s="290">
        <v>1.8261005725629373</v>
      </c>
      <c r="K57" s="73" t="s">
        <v>69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285" t="s">
        <v>115</v>
      </c>
      <c r="C58" s="286">
        <v>2412</v>
      </c>
      <c r="D58" s="287">
        <v>4.7766860066365657E-2</v>
      </c>
      <c r="E58" s="287">
        <v>0.3768298219554479</v>
      </c>
      <c r="F58" s="287">
        <v>0.230600795937281</v>
      </c>
      <c r="G58" s="288">
        <v>17.166333333333331</v>
      </c>
      <c r="H58" s="289">
        <v>0.62174504441443124</v>
      </c>
      <c r="I58" s="289">
        <v>17.756742399407386</v>
      </c>
      <c r="J58" s="290">
        <v>1.8151154774227365</v>
      </c>
      <c r="K58" s="73" t="s">
        <v>180</v>
      </c>
      <c r="M58" s="2"/>
      <c r="N58" s="39">
        <v>3</v>
      </c>
      <c r="X58" s="2"/>
      <c r="Z58" s="39"/>
      <c r="AA58" s="39"/>
      <c r="AB58" s="39"/>
    </row>
    <row r="59" spans="2:28" ht="22.5" customHeight="1">
      <c r="B59" s="285" t="s">
        <v>115</v>
      </c>
      <c r="C59" s="286">
        <v>2501</v>
      </c>
      <c r="D59" s="287">
        <v>5.5325530112404618E-2</v>
      </c>
      <c r="E59" s="287">
        <v>0.38224912125562815</v>
      </c>
      <c r="F59" s="287">
        <v>0.23287873298036849</v>
      </c>
      <c r="G59" s="288">
        <v>17.512799999999999</v>
      </c>
      <c r="H59" s="289">
        <v>0.78776918416012143</v>
      </c>
      <c r="I59" s="289">
        <v>21.61054452951614</v>
      </c>
      <c r="J59" s="290">
        <v>1.8232796737383008</v>
      </c>
      <c r="K59" s="73" t="s">
        <v>69</v>
      </c>
      <c r="M59" s="2"/>
      <c r="N59" s="39">
        <v>3</v>
      </c>
      <c r="X59" s="2"/>
      <c r="Z59" s="39"/>
      <c r="AA59" s="39"/>
      <c r="AB59" s="39"/>
    </row>
    <row r="60" spans="2:28" ht="22.5" customHeight="1">
      <c r="B60" s="285" t="s">
        <v>115</v>
      </c>
      <c r="C60" s="286">
        <v>2502</v>
      </c>
      <c r="D60" s="287">
        <v>5.6892066789739404E-2</v>
      </c>
      <c r="E60" s="287">
        <v>0.3864247928236782</v>
      </c>
      <c r="F60" s="287">
        <v>0.23111592777942824</v>
      </c>
      <c r="G60" s="288">
        <v>18.605333333333331</v>
      </c>
      <c r="H60" s="289">
        <v>0.63864934529425887</v>
      </c>
      <c r="I60" s="289">
        <v>22.255051303077583</v>
      </c>
      <c r="J60" s="290">
        <v>1.7968286489485059</v>
      </c>
      <c r="K60" s="73" t="s">
        <v>67</v>
      </c>
      <c r="M60" s="2"/>
      <c r="N60" s="39">
        <v>2</v>
      </c>
      <c r="X60" s="2"/>
      <c r="Z60" s="39"/>
      <c r="AA60" s="39"/>
      <c r="AB60" s="39"/>
    </row>
    <row r="61" spans="2:28" ht="25.5" customHeight="1">
      <c r="B61" s="53" t="s">
        <v>106</v>
      </c>
      <c r="C61" s="53"/>
      <c r="D61" s="66" cm="1">
        <f t="array" aca="1" ref="D61" ca="1">(INDIRECT(ADDRESS(ROW()-1,COLUMN()))/INDIRECT(ADDRESS(ROW()-2,COLUMN())))-1</f>
        <v>2.8314896832476011E-2</v>
      </c>
      <c r="E61" s="66" cm="1">
        <f t="array" aca="1" ref="E61" ca="1">(INDIRECT(ADDRESS(ROW()-1,COLUMN()))/INDIRECT(ADDRESS(ROW()-2,COLUMN())))-1</f>
        <v>1.0923953348365156E-2</v>
      </c>
      <c r="F61" s="66" cm="1">
        <f t="array" aca="1" ref="F61" ca="1">(INDIRECT(ADDRESS(ROW()-1,COLUMN()))/INDIRECT(ADDRESS(ROW()-2,COLUMN())))-1</f>
        <v>-7.5696272406671206E-3</v>
      </c>
      <c r="G61" s="66" cm="1">
        <f t="array" aca="1" ref="G61" ca="1">(INDIRECT(ADDRESS(ROW()-1,COLUMN()))/INDIRECT(ADDRESS(ROW()-2,COLUMN())))-1</f>
        <v>6.2384846131591232E-2</v>
      </c>
      <c r="H61" s="66" cm="1">
        <f t="array" aca="1" ref="H61" ca="1">(INDIRECT(ADDRESS(ROW()-1,COLUMN()))/INDIRECT(ADDRESS(ROW()-2,COLUMN())))-1</f>
        <v>-0.18929382091131985</v>
      </c>
      <c r="I61" s="66" cm="1">
        <f t="array" aca="1" ref="I61" ca="1">(INDIRECT(ADDRESS(ROW()-1,COLUMN()))/INDIRECT(ADDRESS(ROW()-2,COLUMN())))-1</f>
        <v>2.9823717430218499E-2</v>
      </c>
      <c r="J61" s="66" cm="1">
        <f t="array" aca="1" ref="J61" ca="1">(INDIRECT(ADDRESS(ROW()-1,COLUMN()))/INDIRECT(ADDRESS(ROW()-2,COLUMN())))-1</f>
        <v>-1.4507387523035264E-2</v>
      </c>
      <c r="K61" s="74" t="str" cm="1">
        <f t="array" aca="1" ref="K61" ca="1">_xlfn.IFS(N61=0,"등급유지",N61&gt;0,N61&amp;"등급 상승",N61&lt;0,N61&amp;"등급 하락")</f>
        <v>-1등급 하락</v>
      </c>
      <c r="M61" s="296"/>
      <c r="N61" s="39" cm="1">
        <f t="array" aca="1" ref="N61" ca="1">(INDIRECT(ADDRESS(ROW()-1,COLUMN()))-INDIRECT(ADDRESS(ROW()-2,COLUMN())))</f>
        <v>-1</v>
      </c>
      <c r="O61" s="39" t="s">
        <v>120</v>
      </c>
      <c r="X61" s="297"/>
      <c r="Z61" s="245"/>
      <c r="AA61" s="39"/>
      <c r="AB61" s="39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96"/>
      <c r="N62" s="2"/>
      <c r="O62" s="2"/>
      <c r="X62" s="297"/>
      <c r="Z62" s="245"/>
      <c r="AA62" s="39"/>
      <c r="AB62" s="39"/>
    </row>
    <row r="63" spans="2:28" ht="18" customHeight="1">
      <c r="B63" s="52" t="s">
        <v>127</v>
      </c>
      <c r="C63" s="52"/>
      <c r="D63" s="51"/>
      <c r="E63" s="51"/>
      <c r="F63" s="51"/>
      <c r="G63" s="51"/>
      <c r="H63" s="51"/>
      <c r="I63" s="51"/>
      <c r="J63" s="51"/>
      <c r="K63" s="51"/>
      <c r="M63" s="296"/>
      <c r="X63" s="297"/>
      <c r="Z63" s="245"/>
      <c r="AA63" s="39"/>
      <c r="AB63" s="39"/>
    </row>
    <row r="64" spans="2:28" ht="21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96"/>
      <c r="X64" s="297"/>
      <c r="Z64" s="245"/>
      <c r="AA64" s="39"/>
      <c r="AB64" s="39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296"/>
      <c r="N65" s="297"/>
      <c r="P65" s="245"/>
      <c r="AA65" s="40"/>
    </row>
    <row r="66" spans="2:27" ht="25.5" customHeight="1">
      <c r="B66" s="48"/>
      <c r="C66" s="48"/>
      <c r="D66" s="49"/>
      <c r="M66" s="296"/>
      <c r="N66" s="297"/>
      <c r="P66" s="245"/>
      <c r="AA66" s="40"/>
    </row>
    <row r="67" spans="2:27" ht="25.5" customHeight="1">
      <c r="B67" s="48"/>
      <c r="C67" s="48"/>
      <c r="D67" s="49"/>
      <c r="M67" s="296"/>
      <c r="N67" s="297"/>
      <c r="P67" s="245"/>
      <c r="AA67" s="40"/>
    </row>
    <row r="68" spans="2:27" ht="25.5" customHeight="1">
      <c r="B68" s="48"/>
      <c r="C68" s="48"/>
      <c r="D68" s="49"/>
      <c r="M68" s="296"/>
      <c r="N68" s="297"/>
      <c r="P68" s="245"/>
      <c r="AA68" s="40"/>
    </row>
    <row r="69" spans="2:27" ht="25.5" customHeight="1">
      <c r="B69" s="48"/>
      <c r="C69" s="48"/>
      <c r="D69" s="49"/>
      <c r="M69" s="296"/>
      <c r="N69" s="297"/>
      <c r="P69" s="245"/>
      <c r="AA69" s="40"/>
    </row>
    <row r="70" spans="2:27" ht="25.5" customHeight="1">
      <c r="B70" s="48"/>
      <c r="C70" s="48"/>
      <c r="D70" s="49"/>
      <c r="M70" s="296"/>
      <c r="N70" s="297"/>
      <c r="P70" s="245"/>
      <c r="AA70" s="40"/>
    </row>
    <row r="71" spans="2:27" ht="25.5" customHeight="1">
      <c r="B71" s="48"/>
      <c r="C71" s="48"/>
      <c r="D71" s="49"/>
      <c r="M71" s="296"/>
      <c r="N71" s="297"/>
      <c r="P71" s="245"/>
      <c r="AA71" s="40"/>
    </row>
    <row r="72" spans="2:27" ht="25.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296"/>
      <c r="N72" s="297"/>
      <c r="P72" s="245"/>
      <c r="AA72" s="40"/>
    </row>
    <row r="73" spans="2:27" ht="25.5" customHeight="1">
      <c r="B73" s="48"/>
      <c r="C73" s="48"/>
      <c r="D73" s="49"/>
      <c r="E73" s="49"/>
      <c r="F73" s="49"/>
      <c r="G73" s="49"/>
      <c r="H73" s="49"/>
      <c r="I73" s="49"/>
      <c r="J73" s="49"/>
      <c r="K73" s="49"/>
      <c r="M73" s="296"/>
      <c r="N73" s="297"/>
      <c r="P73" s="245"/>
      <c r="AA73" s="40"/>
    </row>
    <row r="74" spans="2:27" ht="25.5" customHeight="1" thickBot="1">
      <c r="B74" s="205" t="s">
        <v>90</v>
      </c>
      <c r="C74" s="206" t="s">
        <v>117</v>
      </c>
      <c r="D74" s="206" t="s">
        <v>116</v>
      </c>
      <c r="E74" s="206">
        <v>7</v>
      </c>
      <c r="F74" s="206"/>
      <c r="G74" s="206" t="s">
        <v>155</v>
      </c>
      <c r="H74" s="206" t="s">
        <v>155</v>
      </c>
      <c r="I74" s="206" t="s">
        <v>155</v>
      </c>
      <c r="J74" s="206" t="s">
        <v>155</v>
      </c>
      <c r="K74" s="207" t="s">
        <v>155</v>
      </c>
      <c r="M74" s="298">
        <v>1</v>
      </c>
      <c r="N74" s="299">
        <v>2</v>
      </c>
      <c r="O74" s="299">
        <v>3</v>
      </c>
      <c r="P74" s="298"/>
      <c r="Q74" s="299"/>
      <c r="R74" s="299"/>
      <c r="S74" s="298"/>
      <c r="T74" s="299"/>
      <c r="U74" s="300"/>
      <c r="AA74" s="40"/>
    </row>
    <row r="75" spans="2:27" ht="25.5" customHeight="1" thickTop="1">
      <c r="B75" s="210" t="s">
        <v>108</v>
      </c>
      <c r="C75" s="211" t="s">
        <v>67</v>
      </c>
      <c r="D75" s="212" t="s">
        <v>67</v>
      </c>
      <c r="E75" s="212"/>
      <c r="F75" s="212"/>
      <c r="G75" s="212" t="s">
        <v>155</v>
      </c>
      <c r="H75" s="212" t="s">
        <v>155</v>
      </c>
      <c r="I75" s="212" t="s">
        <v>155</v>
      </c>
      <c r="J75" s="212" t="s">
        <v>155</v>
      </c>
      <c r="K75" s="212" t="s">
        <v>155</v>
      </c>
      <c r="M75" s="298" t="s">
        <v>117</v>
      </c>
      <c r="N75" s="298" t="s">
        <v>116</v>
      </c>
      <c r="O75" s="298">
        <v>7</v>
      </c>
      <c r="P75" s="298"/>
      <c r="Q75" s="298"/>
      <c r="R75" s="298"/>
      <c r="S75" s="298"/>
      <c r="T75" s="298"/>
      <c r="U75" s="296"/>
      <c r="AA75" s="40"/>
    </row>
    <row r="76" spans="2:27" ht="25.5" customHeight="1">
      <c r="B76" s="208" t="s">
        <v>93</v>
      </c>
      <c r="C76" s="198" t="s">
        <v>175</v>
      </c>
      <c r="D76" s="198" t="s">
        <v>175</v>
      </c>
      <c r="E76" s="198" t="s">
        <v>155</v>
      </c>
      <c r="F76" s="198" t="s">
        <v>155</v>
      </c>
      <c r="G76" s="198" t="s">
        <v>155</v>
      </c>
      <c r="H76" s="198" t="s">
        <v>155</v>
      </c>
      <c r="I76" s="198" t="s">
        <v>155</v>
      </c>
      <c r="J76" s="198" t="s">
        <v>155</v>
      </c>
      <c r="K76" s="209" t="s">
        <v>155</v>
      </c>
      <c r="M76" s="296"/>
      <c r="N76" s="297"/>
      <c r="P76" s="245"/>
      <c r="AA76" s="40"/>
    </row>
    <row r="77" spans="2:27" ht="25.5" customHeight="1">
      <c r="B77" s="172" t="s">
        <v>94</v>
      </c>
      <c r="C77" s="174" t="s">
        <v>175</v>
      </c>
      <c r="D77" s="174" t="s">
        <v>175</v>
      </c>
      <c r="E77" s="174" t="s">
        <v>155</v>
      </c>
      <c r="F77" s="174" t="s">
        <v>155</v>
      </c>
      <c r="G77" s="174" t="s">
        <v>155</v>
      </c>
      <c r="H77" s="174" t="s">
        <v>155</v>
      </c>
      <c r="I77" s="174" t="s">
        <v>155</v>
      </c>
      <c r="J77" s="174" t="s">
        <v>155</v>
      </c>
      <c r="K77" s="175" t="s">
        <v>155</v>
      </c>
      <c r="M77" s="301">
        <v>0</v>
      </c>
      <c r="N77" s="301">
        <v>0</v>
      </c>
      <c r="O77" s="301">
        <v>0</v>
      </c>
      <c r="P77" s="301"/>
      <c r="Q77" s="301"/>
      <c r="R77" s="301"/>
      <c r="S77" s="301"/>
      <c r="T77" s="301"/>
      <c r="AA77" s="40"/>
    </row>
    <row r="78" spans="2:27" ht="25.5" customHeight="1">
      <c r="B78" s="171" t="s">
        <v>95</v>
      </c>
      <c r="C78" s="174" t="s">
        <v>175</v>
      </c>
      <c r="D78" s="174" t="s">
        <v>175</v>
      </c>
      <c r="E78" s="174" t="s">
        <v>155</v>
      </c>
      <c r="F78" s="174" t="s">
        <v>155</v>
      </c>
      <c r="G78" s="174" t="s">
        <v>155</v>
      </c>
      <c r="H78" s="174" t="s">
        <v>155</v>
      </c>
      <c r="I78" s="174" t="s">
        <v>155</v>
      </c>
      <c r="J78" s="174" t="s">
        <v>155</v>
      </c>
      <c r="K78" s="175" t="s">
        <v>155</v>
      </c>
      <c r="M78" s="301">
        <v>0</v>
      </c>
      <c r="N78" s="301">
        <v>0</v>
      </c>
      <c r="O78" s="301">
        <v>0</v>
      </c>
      <c r="P78" s="301"/>
      <c r="Q78" s="301"/>
      <c r="R78" s="301"/>
      <c r="S78" s="301"/>
      <c r="T78" s="301"/>
      <c r="AA78" s="40"/>
    </row>
    <row r="79" spans="2:27" ht="25.5" customHeight="1">
      <c r="B79" s="171" t="s">
        <v>98</v>
      </c>
      <c r="C79" s="174" t="s">
        <v>221</v>
      </c>
      <c r="D79" s="174" t="s">
        <v>175</v>
      </c>
      <c r="E79" s="174" t="s">
        <v>155</v>
      </c>
      <c r="F79" s="174" t="s">
        <v>155</v>
      </c>
      <c r="G79" s="174" t="s">
        <v>155</v>
      </c>
      <c r="H79" s="174" t="s">
        <v>155</v>
      </c>
      <c r="I79" s="174" t="s">
        <v>155</v>
      </c>
      <c r="J79" s="174" t="s">
        <v>155</v>
      </c>
      <c r="K79" s="175" t="s">
        <v>155</v>
      </c>
      <c r="M79" s="301">
        <v>0</v>
      </c>
      <c r="N79" s="301">
        <v>0</v>
      </c>
      <c r="O79" s="301">
        <v>0</v>
      </c>
      <c r="P79" s="301"/>
      <c r="Q79" s="301"/>
      <c r="R79" s="301"/>
      <c r="S79" s="301"/>
      <c r="T79" s="301"/>
      <c r="AA79" s="40"/>
    </row>
    <row r="80" spans="2:27" ht="25.5" customHeight="1">
      <c r="B80" s="176" t="s">
        <v>96</v>
      </c>
      <c r="C80" s="174" t="s">
        <v>221</v>
      </c>
      <c r="D80" s="174" t="s">
        <v>210</v>
      </c>
      <c r="E80" s="174" t="s">
        <v>155</v>
      </c>
      <c r="F80" s="174" t="s">
        <v>155</v>
      </c>
      <c r="G80" s="174" t="s">
        <v>155</v>
      </c>
      <c r="H80" s="174" t="s">
        <v>155</v>
      </c>
      <c r="I80" s="174" t="s">
        <v>155</v>
      </c>
      <c r="J80" s="174" t="s">
        <v>155</v>
      </c>
      <c r="K80" s="175" t="s">
        <v>155</v>
      </c>
      <c r="M80" s="301">
        <v>0.5</v>
      </c>
      <c r="N80" s="301">
        <v>0</v>
      </c>
      <c r="O80" s="301">
        <v>0</v>
      </c>
      <c r="P80" s="301"/>
      <c r="Q80" s="301"/>
      <c r="R80" s="301"/>
      <c r="S80" s="301"/>
      <c r="T80" s="301"/>
      <c r="AA80" s="40"/>
    </row>
    <row r="81" spans="2:27" ht="25.5" customHeight="1">
      <c r="B81" s="177" t="s">
        <v>97</v>
      </c>
      <c r="C81" s="178" t="s">
        <v>175</v>
      </c>
      <c r="D81" s="178" t="s">
        <v>175</v>
      </c>
      <c r="E81" s="178" t="s">
        <v>155</v>
      </c>
      <c r="F81" s="178" t="s">
        <v>155</v>
      </c>
      <c r="G81" s="178" t="s">
        <v>155</v>
      </c>
      <c r="H81" s="178" t="s">
        <v>155</v>
      </c>
      <c r="I81" s="178" t="s">
        <v>155</v>
      </c>
      <c r="J81" s="178" t="s">
        <v>155</v>
      </c>
      <c r="K81" s="179" t="s">
        <v>155</v>
      </c>
      <c r="M81" s="301">
        <v>0.5</v>
      </c>
      <c r="N81" s="301">
        <v>1</v>
      </c>
      <c r="O81" s="301">
        <v>0</v>
      </c>
      <c r="P81" s="301"/>
      <c r="Q81" s="301"/>
      <c r="R81" s="301"/>
      <c r="S81" s="301"/>
      <c r="T81" s="301"/>
      <c r="AA81" s="40"/>
    </row>
    <row r="82" spans="2:27" ht="15.75" customHeight="1">
      <c r="B82" s="48"/>
      <c r="C82" s="48"/>
      <c r="D82" s="49"/>
      <c r="E82" s="49"/>
      <c r="F82" s="49"/>
      <c r="G82" s="49"/>
      <c r="H82" s="49"/>
      <c r="I82" s="49"/>
      <c r="J82" s="49"/>
      <c r="K82" s="49"/>
      <c r="M82" s="301">
        <v>0</v>
      </c>
      <c r="N82" s="301">
        <v>0</v>
      </c>
      <c r="O82" s="301">
        <v>0</v>
      </c>
      <c r="P82" s="301"/>
      <c r="Q82" s="301"/>
      <c r="R82" s="301"/>
      <c r="S82" s="301"/>
      <c r="T82" s="301"/>
      <c r="AA82" s="40"/>
    </row>
    <row r="83" spans="2:27" ht="17.25" customHeight="1">
      <c r="B83" s="52" t="s">
        <v>128</v>
      </c>
      <c r="C83" s="52"/>
      <c r="D83" s="51"/>
      <c r="E83" s="51"/>
      <c r="F83" s="51"/>
      <c r="G83" s="51"/>
      <c r="H83" s="51"/>
      <c r="I83" s="51"/>
      <c r="J83" s="51"/>
      <c r="K83" s="51"/>
      <c r="M83" s="296"/>
      <c r="N83" s="297"/>
      <c r="P83" s="245"/>
      <c r="AA83" s="40"/>
    </row>
    <row r="84" spans="2:27" ht="30.75" customHeight="1">
      <c r="B84" s="56" t="s">
        <v>74</v>
      </c>
      <c r="C84" s="56" t="s">
        <v>100</v>
      </c>
      <c r="D84" s="56" t="s">
        <v>101</v>
      </c>
      <c r="E84" s="56" t="s">
        <v>102</v>
      </c>
      <c r="F84" s="56" t="s">
        <v>103</v>
      </c>
      <c r="G84" s="56" t="s">
        <v>104</v>
      </c>
      <c r="H84" s="56" t="s">
        <v>6</v>
      </c>
      <c r="I84" s="56" t="s">
        <v>7</v>
      </c>
      <c r="J84" s="56" t="s">
        <v>105</v>
      </c>
      <c r="K84" s="56" t="s">
        <v>107</v>
      </c>
      <c r="M84" s="296"/>
      <c r="N84" s="297"/>
      <c r="P84" s="245"/>
      <c r="AA84" s="40"/>
    </row>
    <row r="85" spans="2:27" ht="20.25" customHeight="1">
      <c r="B85" s="85" t="s">
        <v>117</v>
      </c>
      <c r="C85" s="65">
        <v>2401</v>
      </c>
      <c r="D85" s="86">
        <v>6.5686794639407034E-2</v>
      </c>
      <c r="E85" s="86">
        <v>0.41931462227621874</v>
      </c>
      <c r="F85" s="86">
        <v>0.23080122252757274</v>
      </c>
      <c r="G85" s="87">
        <v>22.714000000000002</v>
      </c>
      <c r="H85" s="88">
        <v>3.0043859743245172</v>
      </c>
      <c r="I85" s="88">
        <v>64.546013673389766</v>
      </c>
      <c r="J85" s="89">
        <v>1.6241175772495127</v>
      </c>
      <c r="K85" s="73"/>
      <c r="M85" s="296"/>
      <c r="N85" s="297"/>
      <c r="P85" s="245"/>
      <c r="AA85" s="40"/>
    </row>
    <row r="86" spans="2:27" ht="20.25" customHeight="1">
      <c r="B86" s="85" t="s">
        <v>117</v>
      </c>
      <c r="C86" s="65">
        <v>2402</v>
      </c>
      <c r="D86" s="86">
        <v>5.7818711171387011E-2</v>
      </c>
      <c r="E86" s="86">
        <v>0.35366910373083138</v>
      </c>
      <c r="F86" s="86">
        <v>0.22963720918477493</v>
      </c>
      <c r="G86" s="87">
        <v>17.094999999999999</v>
      </c>
      <c r="H86" s="88">
        <v>8.1624600421128526E-2</v>
      </c>
      <c r="I86" s="88">
        <v>16.034699282728358</v>
      </c>
      <c r="J86" s="89">
        <v>1.8393149982328749</v>
      </c>
      <c r="K86" s="73"/>
      <c r="M86" s="296"/>
      <c r="N86" s="297"/>
      <c r="P86" s="245"/>
      <c r="AA86" s="40"/>
    </row>
    <row r="87" spans="2:27" ht="20.25" customHeight="1">
      <c r="B87" s="85" t="s">
        <v>117</v>
      </c>
      <c r="C87" s="65">
        <v>2403</v>
      </c>
      <c r="D87" s="86">
        <v>2.5943403839706582E-2</v>
      </c>
      <c r="E87" s="86">
        <v>0.35294814778462796</v>
      </c>
      <c r="F87" s="86">
        <v>0.25155824155480533</v>
      </c>
      <c r="G87" s="87">
        <v>16.278199999999998</v>
      </c>
      <c r="H87" s="88">
        <v>0.16424462547591348</v>
      </c>
      <c r="I87" s="88">
        <v>10.819614703225801</v>
      </c>
      <c r="J87" s="89">
        <v>1.8938049047045566</v>
      </c>
      <c r="K87" s="73"/>
      <c r="M87" s="296"/>
      <c r="N87" s="297"/>
      <c r="P87" s="245"/>
      <c r="AA87" s="40"/>
    </row>
    <row r="88" spans="2:27" ht="20.25" customHeight="1">
      <c r="B88" s="85" t="s">
        <v>117</v>
      </c>
      <c r="C88" s="65">
        <v>2404</v>
      </c>
      <c r="D88" s="86">
        <v>1.975937866025106E-2</v>
      </c>
      <c r="E88" s="86">
        <v>0.36541768063588459</v>
      </c>
      <c r="F88" s="86">
        <v>0.26479950034510941</v>
      </c>
      <c r="G88" s="87">
        <v>17.241599999999998</v>
      </c>
      <c r="H88" s="88">
        <v>0.14659738856511051</v>
      </c>
      <c r="I88" s="88">
        <v>13.598501239289707</v>
      </c>
      <c r="J88" s="89">
        <v>1.8553963792685153</v>
      </c>
      <c r="K88" s="73"/>
      <c r="M88" s="296"/>
      <c r="N88" s="297"/>
      <c r="P88" s="245"/>
      <c r="AA88" s="40"/>
    </row>
    <row r="89" spans="2:27" ht="20.25" customHeight="1">
      <c r="B89" s="85" t="s">
        <v>117</v>
      </c>
      <c r="C89" s="65">
        <v>2405</v>
      </c>
      <c r="D89" s="86">
        <v>2.1741795657762849E-2</v>
      </c>
      <c r="E89" s="86">
        <v>0.3631551549422094</v>
      </c>
      <c r="F89" s="86">
        <v>0.24108433079428368</v>
      </c>
      <c r="G89" s="87">
        <v>16.490200000000002</v>
      </c>
      <c r="H89" s="88">
        <v>0.13859506045072323</v>
      </c>
      <c r="I89" s="88">
        <v>10.138761729895215</v>
      </c>
      <c r="J89" s="89">
        <v>1.8552178740497043</v>
      </c>
      <c r="K89" s="73"/>
      <c r="M89" s="296"/>
      <c r="N89" s="297"/>
      <c r="P89" s="245"/>
      <c r="AA89" s="40"/>
    </row>
    <row r="90" spans="2:27" ht="20.25" customHeight="1">
      <c r="B90" s="85" t="s">
        <v>117</v>
      </c>
      <c r="C90" s="65">
        <v>2406</v>
      </c>
      <c r="D90" s="86">
        <v>1.9174917702251049E-2</v>
      </c>
      <c r="E90" s="86">
        <v>0.36137202967771692</v>
      </c>
      <c r="F90" s="86">
        <v>0.21821013381021676</v>
      </c>
      <c r="G90" s="87">
        <v>16.832250000000002</v>
      </c>
      <c r="H90" s="88">
        <v>0.15755244318427203</v>
      </c>
      <c r="I90" s="88">
        <v>7.7664086699070563</v>
      </c>
      <c r="J90" s="89">
        <v>1.8149142255795059</v>
      </c>
      <c r="K90" s="73"/>
      <c r="M90" s="296"/>
      <c r="N90" s="297"/>
      <c r="P90" s="245"/>
      <c r="AA90" s="40"/>
    </row>
    <row r="91" spans="2:27" ht="20.25" customHeight="1">
      <c r="B91" s="85" t="s">
        <v>117</v>
      </c>
      <c r="C91" s="65">
        <v>2407</v>
      </c>
      <c r="D91" s="86">
        <v>2.7512221456688461E-2</v>
      </c>
      <c r="E91" s="86">
        <v>0.36612540582745001</v>
      </c>
      <c r="F91" s="86">
        <v>0.21254665514042118</v>
      </c>
      <c r="G91" s="87">
        <v>18.082750000000001</v>
      </c>
      <c r="H91" s="88">
        <v>0.31393410682275646</v>
      </c>
      <c r="I91" s="88">
        <v>8.520436955597912</v>
      </c>
      <c r="J91" s="89">
        <v>1.7431813579992943</v>
      </c>
      <c r="K91" s="73"/>
      <c r="M91" s="296"/>
      <c r="N91" s="297"/>
      <c r="P91" s="245"/>
      <c r="AA91" s="40"/>
    </row>
    <row r="92" spans="2:27" ht="20.25" customHeight="1">
      <c r="B92" s="85" t="s">
        <v>117</v>
      </c>
      <c r="C92" s="65">
        <v>2408</v>
      </c>
      <c r="D92" s="86">
        <v>3.2358353998906048E-2</v>
      </c>
      <c r="E92" s="86">
        <v>0.35677833776613205</v>
      </c>
      <c r="F92" s="86">
        <v>0.1986521460554812</v>
      </c>
      <c r="G92" s="87">
        <v>18.49175</v>
      </c>
      <c r="H92" s="88">
        <v>0.18484642843196858</v>
      </c>
      <c r="I92" s="88">
        <v>7.7288912888116856</v>
      </c>
      <c r="J92" s="89">
        <v>1.7381838481951635</v>
      </c>
      <c r="K92" s="73"/>
      <c r="M92" s="296"/>
      <c r="N92" s="297"/>
      <c r="P92" s="245"/>
      <c r="AA92" s="40"/>
    </row>
    <row r="93" spans="2:27" ht="20.25" customHeight="1">
      <c r="B93" s="85" t="s">
        <v>117</v>
      </c>
      <c r="C93" s="65">
        <v>2409</v>
      </c>
      <c r="D93" s="86">
        <v>2.4684407165237506E-2</v>
      </c>
      <c r="E93" s="86">
        <v>0.36472110327763035</v>
      </c>
      <c r="F93" s="86">
        <v>0.21425147992609986</v>
      </c>
      <c r="G93" s="87">
        <v>18.289250000000003</v>
      </c>
      <c r="H93" s="88">
        <v>0.20737836829130241</v>
      </c>
      <c r="I93" s="88">
        <v>9.3142512843979262</v>
      </c>
      <c r="J93" s="89">
        <v>1.7823154014738289</v>
      </c>
      <c r="K93" s="73"/>
      <c r="M93" s="296"/>
      <c r="N93" s="297"/>
      <c r="P93" s="245"/>
      <c r="AA93" s="40"/>
    </row>
    <row r="94" spans="2:27" ht="20.25" customHeight="1">
      <c r="B94" s="85" t="s">
        <v>117</v>
      </c>
      <c r="C94" s="65">
        <v>2410</v>
      </c>
      <c r="D94" s="86">
        <v>2.1742545465324798E-2</v>
      </c>
      <c r="E94" s="86">
        <v>0.37195580379276033</v>
      </c>
      <c r="F94" s="86">
        <v>0.22086253349948926</v>
      </c>
      <c r="G94" s="87">
        <v>17.003499999999999</v>
      </c>
      <c r="H94" s="88">
        <v>0.26024264729819768</v>
      </c>
      <c r="I94" s="88">
        <v>9.6093369955202412</v>
      </c>
      <c r="J94" s="89">
        <v>1.8519006625268628</v>
      </c>
      <c r="K94" s="73"/>
      <c r="M94" s="296"/>
      <c r="N94" s="297"/>
      <c r="P94" s="245"/>
      <c r="AA94" s="40"/>
    </row>
    <row r="95" spans="2:27" ht="20.25" customHeight="1">
      <c r="B95" s="85" t="s">
        <v>117</v>
      </c>
      <c r="C95" s="65">
        <v>2411</v>
      </c>
      <c r="D95" s="86">
        <v>2.7833498009260282E-2</v>
      </c>
      <c r="E95" s="86">
        <v>0.38241218306915031</v>
      </c>
      <c r="F95" s="86">
        <v>0.22221844426093459</v>
      </c>
      <c r="G95" s="87">
        <v>17.4315</v>
      </c>
      <c r="H95" s="88">
        <v>0.39947295582024195</v>
      </c>
      <c r="I95" s="88">
        <v>15.203197493019209</v>
      </c>
      <c r="J95" s="89">
        <v>1.8375270624776749</v>
      </c>
      <c r="K95" s="73"/>
      <c r="M95" s="296"/>
      <c r="N95" s="297"/>
      <c r="P95" s="245"/>
      <c r="AA95" s="40"/>
    </row>
    <row r="96" spans="2:27" ht="20.25" customHeight="1">
      <c r="B96" s="85" t="s">
        <v>117</v>
      </c>
      <c r="C96" s="65">
        <v>2412</v>
      </c>
      <c r="D96" s="86">
        <v>4.847810448958708E-2</v>
      </c>
      <c r="E96" s="86">
        <v>0.383441020651975</v>
      </c>
      <c r="F96" s="86">
        <v>0.22398372050925433</v>
      </c>
      <c r="G96" s="87">
        <v>18.003</v>
      </c>
      <c r="H96" s="88">
        <v>0.75691785607601414</v>
      </c>
      <c r="I96" s="88">
        <v>17.680961469043233</v>
      </c>
      <c r="J96" s="89">
        <v>1.8121484308062759</v>
      </c>
      <c r="K96" s="73"/>
      <c r="M96" s="296"/>
      <c r="N96" s="297"/>
      <c r="P96" s="245"/>
      <c r="AA96" s="40"/>
    </row>
    <row r="97" spans="2:27" ht="20.25" customHeight="1">
      <c r="B97" s="85" t="s">
        <v>117</v>
      </c>
      <c r="C97" s="65">
        <v>2501</v>
      </c>
      <c r="D97" s="86">
        <v>5.4522570052236388E-2</v>
      </c>
      <c r="E97" s="86">
        <v>0.39594671690744315</v>
      </c>
      <c r="F97" s="86">
        <v>0.2157548133589976</v>
      </c>
      <c r="G97" s="87">
        <v>18.402000000000001</v>
      </c>
      <c r="H97" s="88">
        <v>0.89510803193948119</v>
      </c>
      <c r="I97" s="88">
        <v>21.980813274891222</v>
      </c>
      <c r="J97" s="89">
        <v>1.8302593690675144</v>
      </c>
      <c r="K97" s="73"/>
      <c r="M97" s="296"/>
      <c r="N97" s="297"/>
      <c r="P97" s="245"/>
      <c r="AA97" s="40"/>
    </row>
    <row r="98" spans="2:27" ht="20.25" customHeight="1">
      <c r="B98" s="85" t="s">
        <v>117</v>
      </c>
      <c r="C98" s="65">
        <v>2502</v>
      </c>
      <c r="D98" s="86">
        <v>6.0529549194760036E-2</v>
      </c>
      <c r="E98" s="86">
        <v>0.40595523782410881</v>
      </c>
      <c r="F98" s="86">
        <v>0.19662975770844299</v>
      </c>
      <c r="G98" s="87">
        <v>20.040500000000002</v>
      </c>
      <c r="H98" s="88">
        <v>0.92062849521073931</v>
      </c>
      <c r="I98" s="88">
        <v>27.536410513467487</v>
      </c>
      <c r="J98" s="89">
        <v>1.7634629471363623</v>
      </c>
      <c r="K98" s="73" t="s">
        <v>67</v>
      </c>
      <c r="M98" s="296"/>
      <c r="N98" s="297"/>
      <c r="P98" s="245"/>
      <c r="AA98" s="40"/>
    </row>
    <row r="99" spans="2:27" ht="20.25" customHeight="1">
      <c r="B99" s="85" t="s">
        <v>116</v>
      </c>
      <c r="C99" s="65">
        <v>2401</v>
      </c>
      <c r="D99" s="86">
        <v>4.9734414991513619E-2</v>
      </c>
      <c r="E99" s="86">
        <v>0.38938162539842364</v>
      </c>
      <c r="F99" s="86">
        <v>0.21985608345759652</v>
      </c>
      <c r="G99" s="87">
        <v>18.080249999999999</v>
      </c>
      <c r="H99" s="88">
        <v>6.5445531819935709</v>
      </c>
      <c r="I99" s="88">
        <v>42.675940540916415</v>
      </c>
      <c r="J99" s="89">
        <v>1.6667768860486878</v>
      </c>
      <c r="K99" s="73"/>
      <c r="M99" s="296"/>
      <c r="N99" s="297"/>
      <c r="P99" s="245"/>
      <c r="AA99" s="40"/>
    </row>
    <row r="100" spans="2:27" ht="20.25" customHeight="1">
      <c r="B100" s="85" t="s">
        <v>116</v>
      </c>
      <c r="C100" s="65">
        <v>2402</v>
      </c>
      <c r="D100" s="86">
        <v>3.3813189863208692E-2</v>
      </c>
      <c r="E100" s="86">
        <v>0.34307319076745835</v>
      </c>
      <c r="F100" s="86">
        <v>0.20571902293659691</v>
      </c>
      <c r="G100" s="87">
        <v>14.21475</v>
      </c>
      <c r="H100" s="88">
        <v>3.0689063590740466</v>
      </c>
      <c r="I100" s="88">
        <v>13.799848927969629</v>
      </c>
      <c r="J100" s="89">
        <v>1.8412627096749083</v>
      </c>
      <c r="K100" s="73"/>
      <c r="M100" s="296"/>
      <c r="N100" s="297"/>
      <c r="P100" s="245"/>
      <c r="AA100" s="40"/>
    </row>
    <row r="101" spans="2:27" ht="20.25" customHeight="1">
      <c r="B101" s="85" t="s">
        <v>116</v>
      </c>
      <c r="C101" s="65">
        <v>2403</v>
      </c>
      <c r="D101" s="86">
        <v>1.4816366247936013E-2</v>
      </c>
      <c r="E101" s="86">
        <v>0.33944351527467292</v>
      </c>
      <c r="F101" s="86">
        <v>0.22972908067108774</v>
      </c>
      <c r="G101" s="87">
        <v>13.575749999999999</v>
      </c>
      <c r="H101" s="88">
        <v>1.855491346555961</v>
      </c>
      <c r="I101" s="88">
        <v>10.259970934176163</v>
      </c>
      <c r="J101" s="89">
        <v>1.9047046157369127</v>
      </c>
      <c r="K101" s="73"/>
      <c r="M101" s="296"/>
      <c r="N101" s="297"/>
      <c r="P101" s="245"/>
      <c r="AA101" s="40"/>
    </row>
    <row r="102" spans="2:27" ht="20.25" customHeight="1">
      <c r="B102" s="85" t="s">
        <v>116</v>
      </c>
      <c r="C102" s="65">
        <v>2404</v>
      </c>
      <c r="D102" s="86">
        <v>1.7665534236639368E-2</v>
      </c>
      <c r="E102" s="86">
        <v>0.34695921174220801</v>
      </c>
      <c r="F102" s="86">
        <v>0.24513673020110135</v>
      </c>
      <c r="G102" s="87">
        <v>14.67625</v>
      </c>
      <c r="H102" s="88">
        <v>0.73320175159248335</v>
      </c>
      <c r="I102" s="88">
        <v>10.830184909064874</v>
      </c>
      <c r="J102" s="89">
        <v>1.8567675155122052</v>
      </c>
      <c r="K102" s="73"/>
      <c r="M102" s="296"/>
      <c r="N102" s="297"/>
      <c r="P102" s="245"/>
      <c r="AA102" s="40"/>
    </row>
    <row r="103" spans="2:27" ht="20.25" customHeight="1">
      <c r="B103" s="85" t="s">
        <v>116</v>
      </c>
      <c r="C103" s="65">
        <v>2405</v>
      </c>
      <c r="D103" s="86">
        <v>2.0840244154956972E-2</v>
      </c>
      <c r="E103" s="86">
        <v>0.33725342875533942</v>
      </c>
      <c r="F103" s="86">
        <v>0.23252928921815771</v>
      </c>
      <c r="G103" s="87">
        <v>14.555499999999999</v>
      </c>
      <c r="H103" s="88">
        <v>0.29944639084598496</v>
      </c>
      <c r="I103" s="88">
        <v>10.23006649543222</v>
      </c>
      <c r="J103" s="89">
        <v>1.8308881629076286</v>
      </c>
      <c r="K103" s="73"/>
      <c r="M103" s="296"/>
      <c r="N103" s="297"/>
      <c r="P103" s="245"/>
      <c r="AA103" s="40"/>
    </row>
    <row r="104" spans="2:27" ht="20.25" customHeight="1">
      <c r="B104" s="85" t="s">
        <v>116</v>
      </c>
      <c r="C104" s="65">
        <v>2406</v>
      </c>
      <c r="D104" s="86">
        <v>2.622249175355184E-2</v>
      </c>
      <c r="E104" s="86">
        <v>0.3392225657974543</v>
      </c>
      <c r="F104" s="86">
        <v>0.23202361203049934</v>
      </c>
      <c r="G104" s="87">
        <v>15.5365</v>
      </c>
      <c r="H104" s="88">
        <v>5.0041037821099789E-2</v>
      </c>
      <c r="I104" s="88">
        <v>10.566999153222239</v>
      </c>
      <c r="J104" s="89">
        <v>1.744639270421612</v>
      </c>
      <c r="K104" s="73"/>
      <c r="M104" s="296"/>
      <c r="N104" s="297"/>
      <c r="P104" s="245"/>
      <c r="AA104" s="40"/>
    </row>
    <row r="105" spans="2:27" ht="20.25" customHeight="1">
      <c r="B105" s="85" t="s">
        <v>116</v>
      </c>
      <c r="C105" s="65">
        <v>2407</v>
      </c>
      <c r="D105" s="86">
        <v>2.8881882969767257E-2</v>
      </c>
      <c r="E105" s="86">
        <v>0.33810234929469718</v>
      </c>
      <c r="F105" s="86">
        <v>0.22292310324016429</v>
      </c>
      <c r="G105" s="87">
        <v>16.2575</v>
      </c>
      <c r="H105" s="88">
        <v>5.8553910794789873E-2</v>
      </c>
      <c r="I105" s="88">
        <v>10.355677366278552</v>
      </c>
      <c r="J105" s="89">
        <v>1.7112422744066627</v>
      </c>
      <c r="K105" s="73"/>
      <c r="M105" s="296"/>
      <c r="N105" s="297"/>
      <c r="P105" s="245"/>
      <c r="AA105" s="40"/>
    </row>
    <row r="106" spans="2:27" ht="20.25" customHeight="1">
      <c r="B106" s="85" t="s">
        <v>116</v>
      </c>
      <c r="C106" s="65">
        <v>2408</v>
      </c>
      <c r="D106" s="86">
        <v>4.6121134752151974E-2</v>
      </c>
      <c r="E106" s="86">
        <v>0.3351513925611197</v>
      </c>
      <c r="F106" s="86">
        <v>0.22195850534524661</v>
      </c>
      <c r="G106" s="87">
        <v>17.0595</v>
      </c>
      <c r="H106" s="88">
        <v>4.0651740905722822E-2</v>
      </c>
      <c r="I106" s="88">
        <v>13.333771017077085</v>
      </c>
      <c r="J106" s="89">
        <v>1.6899216565073392</v>
      </c>
      <c r="K106" s="73"/>
      <c r="M106" s="296"/>
      <c r="N106" s="297"/>
      <c r="P106" s="245"/>
      <c r="AA106" s="40"/>
    </row>
    <row r="107" spans="2:27" ht="20.25" customHeight="1">
      <c r="B107" s="85" t="s">
        <v>116</v>
      </c>
      <c r="C107" s="65">
        <v>2409</v>
      </c>
      <c r="D107" s="86">
        <v>3.5287340831491563E-2</v>
      </c>
      <c r="E107" s="86">
        <v>0.34422734332299182</v>
      </c>
      <c r="F107" s="86">
        <v>0.23064017569922304</v>
      </c>
      <c r="G107" s="87">
        <v>16.712499999999999</v>
      </c>
      <c r="H107" s="88">
        <v>4.4375214179744694E-2</v>
      </c>
      <c r="I107" s="88">
        <v>14.066942894979068</v>
      </c>
      <c r="J107" s="89">
        <v>1.7134516941500735</v>
      </c>
      <c r="K107" s="73"/>
      <c r="M107" s="296"/>
      <c r="N107" s="297"/>
      <c r="P107" s="245"/>
      <c r="AA107" s="40"/>
    </row>
    <row r="108" spans="2:27" ht="20.25" customHeight="1">
      <c r="B108" s="85" t="s">
        <v>116</v>
      </c>
      <c r="C108" s="65">
        <v>2410</v>
      </c>
      <c r="D108" s="86">
        <v>3.4828069170996977E-2</v>
      </c>
      <c r="E108" s="86">
        <v>0.34437311288298028</v>
      </c>
      <c r="F108" s="86">
        <v>0.23112597750564415</v>
      </c>
      <c r="G108" s="87">
        <v>15.369</v>
      </c>
      <c r="H108" s="88">
        <v>0.16974849526893077</v>
      </c>
      <c r="I108" s="88">
        <v>19.199448228049064</v>
      </c>
      <c r="J108" s="89">
        <v>1.8031601372028327</v>
      </c>
      <c r="K108" s="73"/>
      <c r="M108" s="296"/>
      <c r="N108" s="297"/>
      <c r="P108" s="245"/>
      <c r="AA108" s="40"/>
    </row>
    <row r="109" spans="2:27" ht="20.25" customHeight="1">
      <c r="B109" s="85" t="s">
        <v>116</v>
      </c>
      <c r="C109" s="65">
        <v>2411</v>
      </c>
      <c r="D109" s="86">
        <v>3.6375787315394259E-2</v>
      </c>
      <c r="E109" s="86">
        <v>0.35781178173291478</v>
      </c>
      <c r="F109" s="86">
        <v>0.23930246991429141</v>
      </c>
      <c r="G109" s="87">
        <v>15.384499999999999</v>
      </c>
      <c r="H109" s="88">
        <v>0.15368877931782976</v>
      </c>
      <c r="I109" s="88">
        <v>19.554637039086224</v>
      </c>
      <c r="J109" s="89">
        <v>1.8042640489135575</v>
      </c>
      <c r="K109" s="73"/>
      <c r="M109" s="296"/>
      <c r="N109" s="297"/>
      <c r="P109" s="245"/>
      <c r="AA109" s="40"/>
    </row>
    <row r="110" spans="2:27" ht="20.25" customHeight="1">
      <c r="B110" s="85" t="s">
        <v>116</v>
      </c>
      <c r="C110" s="65">
        <v>2412</v>
      </c>
      <c r="D110" s="86">
        <v>4.6155053007585663E-2</v>
      </c>
      <c r="E110" s="86">
        <v>0.36184766339201674</v>
      </c>
      <c r="F110" s="86">
        <v>0.24562885951457733</v>
      </c>
      <c r="G110" s="87">
        <v>15.492999999999999</v>
      </c>
      <c r="H110" s="88">
        <v>0.31475359030946332</v>
      </c>
      <c r="I110" s="88">
        <v>17.928848740319815</v>
      </c>
      <c r="J110" s="89">
        <v>1.8218901722081815</v>
      </c>
      <c r="K110" s="73"/>
      <c r="M110" s="296"/>
      <c r="N110" s="297"/>
      <c r="P110" s="245"/>
      <c r="AA110" s="40"/>
    </row>
    <row r="111" spans="2:27" ht="20.25" customHeight="1">
      <c r="B111" s="85" t="s">
        <v>116</v>
      </c>
      <c r="C111" s="65">
        <v>2501</v>
      </c>
      <c r="D111" s="86">
        <v>5.4542285392454738E-2</v>
      </c>
      <c r="E111" s="86">
        <v>0.35972443186464098</v>
      </c>
      <c r="F111" s="86">
        <v>0.27008541350783755</v>
      </c>
      <c r="G111" s="87">
        <v>15.696999999999999</v>
      </c>
      <c r="H111" s="88">
        <v>0.44987457336225167</v>
      </c>
      <c r="I111" s="88">
        <v>16.179417691992409</v>
      </c>
      <c r="J111" s="89">
        <v>1.8536557835115226</v>
      </c>
      <c r="K111" s="73"/>
      <c r="M111" s="296"/>
      <c r="N111" s="297"/>
      <c r="P111" s="245"/>
      <c r="AA111" s="40"/>
    </row>
    <row r="112" spans="2:27" ht="20.25" customHeight="1">
      <c r="B112" s="85" t="s">
        <v>116</v>
      </c>
      <c r="C112" s="65">
        <v>2502</v>
      </c>
      <c r="D112" s="86">
        <v>5.2386371386652066E-2</v>
      </c>
      <c r="E112" s="86">
        <v>0.36223272081881269</v>
      </c>
      <c r="F112" s="86">
        <v>0.27272572032333831</v>
      </c>
      <c r="G112" s="87">
        <v>15.734999999999999</v>
      </c>
      <c r="H112" s="88">
        <v>0.29842328059696593</v>
      </c>
      <c r="I112" s="88">
        <v>15.882750156216298</v>
      </c>
      <c r="J112" s="89">
        <v>1.8388065334522681</v>
      </c>
      <c r="K112" s="73" t="s">
        <v>67</v>
      </c>
      <c r="M112" s="296"/>
      <c r="N112" s="297"/>
      <c r="P112" s="245"/>
      <c r="AA112" s="40"/>
    </row>
    <row r="113" spans="2:27" ht="20.25" customHeight="1">
      <c r="B113" s="38">
        <v>7</v>
      </c>
      <c r="C113" s="65">
        <v>2401</v>
      </c>
      <c r="D113" s="86">
        <v>7.0265788207618321E-2</v>
      </c>
      <c r="E113" s="86">
        <v>0.39576348899014469</v>
      </c>
      <c r="F113" s="86">
        <v>0.14760096972306747</v>
      </c>
      <c r="G113" s="87">
        <v>17.53</v>
      </c>
      <c r="H113" s="88">
        <v>1.9841960892339423</v>
      </c>
      <c r="I113" s="88">
        <v>31.863234007432297</v>
      </c>
      <c r="J113" s="89">
        <v>2.0136306066700649</v>
      </c>
      <c r="K113" s="73"/>
      <c r="M113" s="296"/>
      <c r="N113" s="297"/>
      <c r="P113" s="245"/>
      <c r="AA113" s="40"/>
    </row>
    <row r="114" spans="2:27" ht="20.25" customHeight="1">
      <c r="B114" s="38">
        <v>7</v>
      </c>
      <c r="C114" s="65">
        <v>2402</v>
      </c>
      <c r="D114" s="86">
        <v>5.7580564793661491E-2</v>
      </c>
      <c r="E114" s="86">
        <v>0.32294469297122019</v>
      </c>
      <c r="F114" s="86">
        <v>0.13075561655643997</v>
      </c>
      <c r="G114" s="87">
        <v>14.238</v>
      </c>
      <c r="H114" s="88">
        <v>0.12268882623170535</v>
      </c>
      <c r="I114" s="88">
        <v>9.8856521736196576</v>
      </c>
      <c r="J114" s="89">
        <v>2.2246650034974045</v>
      </c>
      <c r="K114" s="73"/>
    </row>
    <row r="115" spans="2:27" ht="20.25" customHeight="1">
      <c r="B115" s="38">
        <v>7</v>
      </c>
      <c r="C115" s="65">
        <v>2403</v>
      </c>
      <c r="D115" s="86">
        <v>3.505762502965383E-2</v>
      </c>
      <c r="E115" s="86">
        <v>0.35093855231711063</v>
      </c>
      <c r="F115" s="86">
        <v>0.14651074180067172</v>
      </c>
      <c r="G115" s="87">
        <v>14.390625</v>
      </c>
      <c r="H115" s="88">
        <v>1.5319254426321625</v>
      </c>
      <c r="I115" s="88">
        <v>13.731453283654247</v>
      </c>
      <c r="J115" s="89">
        <v>2.5520239380866645</v>
      </c>
      <c r="K115" s="73"/>
    </row>
    <row r="116" spans="2:27" ht="20.25" customHeight="1">
      <c r="B116" s="38">
        <v>7</v>
      </c>
      <c r="C116" s="65">
        <v>2404</v>
      </c>
      <c r="D116" s="86">
        <v>2.859709100670486E-2</v>
      </c>
      <c r="E116" s="86">
        <v>0.34444589116221314</v>
      </c>
      <c r="F116" s="86">
        <v>0.15579837907261118</v>
      </c>
      <c r="G116" s="87">
        <v>17.117333333333335</v>
      </c>
      <c r="H116" s="88">
        <v>0.21434968880373731</v>
      </c>
      <c r="I116" s="88">
        <v>13.643169666315069</v>
      </c>
      <c r="J116" s="89">
        <v>2.3870053743403257</v>
      </c>
      <c r="K116" s="73"/>
    </row>
    <row r="117" spans="2:27" ht="20.25" customHeight="1">
      <c r="B117" s="38">
        <v>7</v>
      </c>
      <c r="C117" s="65">
        <v>2405</v>
      </c>
      <c r="D117" s="86">
        <v>3.940986250566729E-2</v>
      </c>
      <c r="E117" s="86">
        <v>0.35945961413551902</v>
      </c>
      <c r="F117" s="86">
        <v>0.15984122438377879</v>
      </c>
      <c r="G117" s="87">
        <v>11.297666666666666</v>
      </c>
      <c r="H117" s="88">
        <v>0.42135016631778421</v>
      </c>
      <c r="I117" s="88">
        <v>19.83064169863378</v>
      </c>
      <c r="J117" s="89">
        <v>2.5238242417173784</v>
      </c>
      <c r="K117" s="73"/>
    </row>
    <row r="118" spans="2:27" ht="20.25" customHeight="1">
      <c r="B118" s="38">
        <v>7</v>
      </c>
      <c r="C118" s="65">
        <v>2406</v>
      </c>
      <c r="D118" s="86">
        <v>4.4686535968156006E-2</v>
      </c>
      <c r="E118" s="86">
        <v>0.35099145197039339</v>
      </c>
      <c r="F118" s="86">
        <v>0.10182296817500069</v>
      </c>
      <c r="G118" s="87">
        <v>14.698</v>
      </c>
      <c r="H118" s="88">
        <v>1.0998299698345022</v>
      </c>
      <c r="I118" s="88">
        <v>15.202488454002717</v>
      </c>
      <c r="J118" s="89">
        <v>2.00923382129863</v>
      </c>
      <c r="K118" s="73"/>
    </row>
    <row r="119" spans="2:27" ht="20.25" customHeight="1">
      <c r="B119" s="38">
        <v>7</v>
      </c>
      <c r="C119" s="65">
        <v>2407</v>
      </c>
      <c r="D119" s="86">
        <v>4.2376039434562557E-2</v>
      </c>
      <c r="E119" s="86">
        <v>0.36765986195262723</v>
      </c>
      <c r="F119" s="86">
        <v>0.11554567107877418</v>
      </c>
      <c r="G119" s="87">
        <v>16.316000000000003</v>
      </c>
      <c r="H119" s="88">
        <v>0.97237645615273482</v>
      </c>
      <c r="I119" s="88">
        <v>17.593936503513547</v>
      </c>
      <c r="J119" s="89">
        <v>2.2378163976218359</v>
      </c>
      <c r="K119" s="73"/>
    </row>
    <row r="120" spans="2:27" ht="20.25" customHeight="1">
      <c r="B120" s="38">
        <v>7</v>
      </c>
      <c r="C120" s="65">
        <v>2408</v>
      </c>
      <c r="D120" s="86">
        <v>3.565846478948699E-2</v>
      </c>
      <c r="E120" s="86">
        <v>0.37148113728805515</v>
      </c>
      <c r="F120" s="86">
        <v>8.5878726443688269E-2</v>
      </c>
      <c r="G120" s="87">
        <v>18.016000000000002</v>
      </c>
      <c r="H120" s="88">
        <v>1.628400230534947</v>
      </c>
      <c r="I120" s="88">
        <v>9.7704013832096823</v>
      </c>
      <c r="J120" s="89">
        <v>1.8764574916347749</v>
      </c>
      <c r="K120" s="73"/>
    </row>
    <row r="121" spans="2:27" ht="20.25" customHeight="1">
      <c r="B121" s="38">
        <v>7</v>
      </c>
      <c r="C121" s="65">
        <v>2409</v>
      </c>
      <c r="D121" s="86">
        <v>4.1620326317087314E-2</v>
      </c>
      <c r="E121" s="86">
        <v>0.36738127147906874</v>
      </c>
      <c r="F121" s="86">
        <v>0.11582330310566313</v>
      </c>
      <c r="G121" s="87">
        <v>15.978</v>
      </c>
      <c r="H121" s="88">
        <v>1.5081159258549885</v>
      </c>
      <c r="I121" s="88">
        <v>11.431518717980813</v>
      </c>
      <c r="J121" s="89">
        <v>1.9102375960262572</v>
      </c>
      <c r="K121" s="73"/>
    </row>
    <row r="122" spans="2:27" ht="20.25" customHeight="1">
      <c r="B122" s="38">
        <v>7</v>
      </c>
      <c r="C122" s="65">
        <v>2410</v>
      </c>
      <c r="D122" s="86">
        <v>3.7344252802785118E-2</v>
      </c>
      <c r="E122" s="86">
        <v>0.37373376467760683</v>
      </c>
      <c r="F122" s="86">
        <v>0.15313617483704606</v>
      </c>
      <c r="G122" s="87">
        <v>12.416</v>
      </c>
      <c r="H122" s="88">
        <v>1.4960386144189033</v>
      </c>
      <c r="I122" s="88">
        <v>24.78852870835766</v>
      </c>
      <c r="J122" s="89">
        <v>2.3777154177926874</v>
      </c>
      <c r="K122" s="73"/>
    </row>
    <row r="123" spans="2:27" ht="20.25" customHeight="1">
      <c r="B123" s="38">
        <v>7</v>
      </c>
      <c r="C123" s="65">
        <v>2411</v>
      </c>
      <c r="D123" s="86">
        <v>0</v>
      </c>
      <c r="E123" s="86">
        <v>0</v>
      </c>
      <c r="F123" s="86">
        <v>0</v>
      </c>
      <c r="G123" s="87">
        <v>0</v>
      </c>
      <c r="H123" s="88">
        <v>0</v>
      </c>
      <c r="I123" s="88">
        <v>0</v>
      </c>
      <c r="J123" s="89">
        <v>0</v>
      </c>
      <c r="K123" s="73"/>
    </row>
    <row r="124" spans="2:27" ht="20.25" customHeight="1">
      <c r="B124" s="38">
        <v>7</v>
      </c>
      <c r="C124" s="65">
        <v>2412</v>
      </c>
      <c r="D124" s="86">
        <v>0</v>
      </c>
      <c r="E124" s="86">
        <v>0</v>
      </c>
      <c r="F124" s="86">
        <v>0</v>
      </c>
      <c r="G124" s="87">
        <v>0</v>
      </c>
      <c r="H124" s="88">
        <v>0</v>
      </c>
      <c r="I124" s="88">
        <v>0</v>
      </c>
      <c r="J124" s="89">
        <v>0</v>
      </c>
      <c r="K124" s="73"/>
    </row>
    <row r="125" spans="2:27" ht="20.25" customHeight="1">
      <c r="B125" s="38">
        <v>7</v>
      </c>
      <c r="C125" s="65">
        <v>2501</v>
      </c>
      <c r="D125" s="86">
        <v>0</v>
      </c>
      <c r="E125" s="86">
        <v>0</v>
      </c>
      <c r="F125" s="86">
        <v>0</v>
      </c>
      <c r="G125" s="87">
        <v>0</v>
      </c>
      <c r="H125" s="88">
        <v>0</v>
      </c>
      <c r="I125" s="88">
        <v>0</v>
      </c>
      <c r="J125" s="89">
        <v>0</v>
      </c>
      <c r="K125" s="73"/>
    </row>
    <row r="126" spans="2:27" ht="20.25" customHeight="1">
      <c r="B126" s="38">
        <v>7</v>
      </c>
      <c r="C126" s="65">
        <v>2502</v>
      </c>
      <c r="D126" s="86">
        <v>0</v>
      </c>
      <c r="E126" s="86">
        <v>0</v>
      </c>
      <c r="F126" s="86">
        <v>0</v>
      </c>
      <c r="G126" s="87">
        <v>0</v>
      </c>
      <c r="H126" s="88">
        <v>0</v>
      </c>
      <c r="I126" s="88">
        <v>0</v>
      </c>
      <c r="J126" s="89">
        <v>0</v>
      </c>
      <c r="K126" s="73" t="s">
        <v>118</v>
      </c>
    </row>
    <row r="127" spans="2:27" ht="20.25" customHeight="1">
      <c r="B127" s="84" t="s">
        <v>122</v>
      </c>
      <c r="C127" s="83"/>
      <c r="D127" s="84"/>
      <c r="E127" s="84"/>
      <c r="F127" s="84"/>
      <c r="G127" s="84"/>
      <c r="H127" s="84"/>
      <c r="I127" s="84"/>
      <c r="J127" s="84"/>
      <c r="K127" s="83"/>
    </row>
    <row r="128" spans="2:27" ht="20.25" customHeight="1">
      <c r="B128" s="222" t="str">
        <f>C74</f>
        <v>81</v>
      </c>
      <c r="C128" s="54"/>
      <c r="D128" s="66">
        <f>(SUMIFS(D$85:D$126,$B$85:$B$126,$B128,$C$85:$C$126,MAX($C$85:$C$126))/SUMIFS(D$85:D$126,$B$85:$B$126,$B128,$C$85:$C$126,MAX($C$85:$C$126)-1))-1</f>
        <v>0.11017417441563282</v>
      </c>
      <c r="E128" s="66">
        <f t="shared" ref="E128:J130" si="0">(SUMIFS(E$85:E$126,$B$85:$B$126,$B128,$C$85:$C$126,MAX($C$85:$C$126))/SUMIFS(E$85:E$126,$B$85:$B$126,$B128,$C$85:$C$126,MAX($C$85:$C$126)-1))-1</f>
        <v>2.5277443881433381E-2</v>
      </c>
      <c r="F128" s="66">
        <f t="shared" si="0"/>
        <v>-8.8642544529155654E-2</v>
      </c>
      <c r="G128" s="66">
        <f t="shared" si="0"/>
        <v>8.9039234865775585E-2</v>
      </c>
      <c r="H128" s="66">
        <f t="shared" si="0"/>
        <v>2.8511042645837481E-2</v>
      </c>
      <c r="I128" s="66">
        <f t="shared" si="0"/>
        <v>0.25274757440037243</v>
      </c>
      <c r="J128" s="66">
        <f t="shared" si="0"/>
        <v>-3.6495604426373562E-2</v>
      </c>
      <c r="K128" s="55"/>
    </row>
    <row r="129" spans="2:11" ht="20.25" customHeight="1">
      <c r="B129" s="42" t="str">
        <f>D74</f>
        <v>47</v>
      </c>
      <c r="C129" s="54"/>
      <c r="D129" s="66">
        <f t="shared" ref="D129:D130" si="1">(SUMIFS(D$85:D$126,$B$85:$B$126,$B129,$C$85:$C$126,MAX($C$85:$C$126))/SUMIFS(D$85:D$126,$B$85:$B$126,$B129,$C$85:$C$126,MAX($C$85:$C$126)-1))-1</f>
        <v>-3.9527386692544408E-2</v>
      </c>
      <c r="E129" s="66">
        <f t="shared" si="0"/>
        <v>6.9728067709216024E-3</v>
      </c>
      <c r="F129" s="66">
        <f t="shared" si="0"/>
        <v>9.7758215862484565E-3</v>
      </c>
      <c r="G129" s="66">
        <f t="shared" si="0"/>
        <v>2.4208447474038941E-3</v>
      </c>
      <c r="H129" s="66">
        <f>(SUMIFS(H$85:H$126,$B$85:$B$126,$B129,$C$85:$C$126,MAX($C$85:$C$126))/SUMIFS(H$85:H$126,$B$85:$B$126,$B129,$C$85:$C$126,MAX($C$85:$C$126)-1))-1</f>
        <v>-0.33665226205912491</v>
      </c>
      <c r="I129" s="66">
        <f t="shared" si="0"/>
        <v>-1.8336107109895528E-2</v>
      </c>
      <c r="J129" s="66">
        <f t="shared" si="0"/>
        <v>-8.0107915349442171E-3</v>
      </c>
      <c r="K129" s="55"/>
    </row>
    <row r="130" spans="2:11" ht="20.25" hidden="1" customHeight="1">
      <c r="B130" s="42">
        <f>E74</f>
        <v>7</v>
      </c>
      <c r="C130" s="54"/>
      <c r="D130" s="66" t="e">
        <f t="shared" si="1"/>
        <v>#DIV/0!</v>
      </c>
      <c r="E130" s="66" t="e">
        <f t="shared" si="0"/>
        <v>#DIV/0!</v>
      </c>
      <c r="F130" s="66" t="e">
        <f t="shared" si="0"/>
        <v>#DIV/0!</v>
      </c>
      <c r="G130" s="66" t="e">
        <f t="shared" si="0"/>
        <v>#DIV/0!</v>
      </c>
      <c r="H130" s="66" t="e">
        <f t="shared" si="0"/>
        <v>#DIV/0!</v>
      </c>
      <c r="I130" s="66" t="e">
        <f t="shared" si="0"/>
        <v>#DIV/0!</v>
      </c>
      <c r="J130" s="66" t="e">
        <f t="shared" si="0"/>
        <v>#DIV/0!</v>
      </c>
      <c r="K130" s="55"/>
    </row>
    <row r="131" spans="2:11" ht="20.25" customHeight="1" thickBot="1"/>
    <row r="132" spans="2:11" ht="17.25" thickTop="1">
      <c r="B132" s="25" t="s">
        <v>51</v>
      </c>
      <c r="C132" s="25"/>
      <c r="D132" s="25"/>
      <c r="E132" s="25"/>
      <c r="F132" s="170" t="s">
        <v>76</v>
      </c>
      <c r="G132" s="43"/>
      <c r="H132" s="25"/>
      <c r="I132" s="25"/>
    </row>
    <row r="133" spans="2:11">
      <c r="B133" s="26" t="s">
        <v>33</v>
      </c>
      <c r="C133" s="26" t="s">
        <v>52</v>
      </c>
      <c r="D133" s="26"/>
      <c r="E133" s="26"/>
      <c r="F133" s="90" t="s">
        <v>77</v>
      </c>
      <c r="G133" s="44"/>
      <c r="H133" s="46" t="s">
        <v>80</v>
      </c>
      <c r="I133" s="46"/>
    </row>
    <row r="134" spans="2:11">
      <c r="B134" s="26" t="s">
        <v>34</v>
      </c>
      <c r="C134" s="26" t="s">
        <v>53</v>
      </c>
      <c r="D134" s="26"/>
      <c r="E134" s="26"/>
      <c r="F134" s="90" t="s">
        <v>78</v>
      </c>
      <c r="G134" s="44"/>
      <c r="H134" s="46" t="s">
        <v>81</v>
      </c>
      <c r="I134" s="46"/>
    </row>
    <row r="135" spans="2:11">
      <c r="B135" s="26" t="s">
        <v>4</v>
      </c>
      <c r="C135" s="26" t="s">
        <v>54</v>
      </c>
      <c r="D135" s="26"/>
      <c r="E135" s="26"/>
      <c r="F135" s="90" t="s">
        <v>79</v>
      </c>
      <c r="G135" s="44"/>
      <c r="H135" s="46" t="s">
        <v>82</v>
      </c>
      <c r="I135" s="46"/>
    </row>
    <row r="136" spans="2:11">
      <c r="B136" s="26" t="s">
        <v>5</v>
      </c>
      <c r="C136" s="26" t="s">
        <v>55</v>
      </c>
      <c r="D136" s="26"/>
      <c r="E136" s="26"/>
      <c r="F136" s="90" t="s">
        <v>86</v>
      </c>
      <c r="G136" s="44"/>
      <c r="H136" s="46" t="s">
        <v>83</v>
      </c>
      <c r="I136" s="46"/>
    </row>
    <row r="137" spans="2:11">
      <c r="B137" s="26" t="s">
        <v>56</v>
      </c>
      <c r="C137" s="26" t="s">
        <v>57</v>
      </c>
      <c r="D137" s="26"/>
      <c r="E137" s="26"/>
      <c r="F137" s="90" t="s">
        <v>87</v>
      </c>
      <c r="G137" s="44"/>
      <c r="H137" s="46" t="s">
        <v>84</v>
      </c>
      <c r="I137" s="46"/>
    </row>
    <row r="138" spans="2:11" ht="17.25" thickBot="1">
      <c r="B138" s="27" t="s">
        <v>58</v>
      </c>
      <c r="C138" s="27" t="s">
        <v>59</v>
      </c>
      <c r="D138" s="27"/>
      <c r="E138" s="27"/>
      <c r="F138" s="91" t="s">
        <v>88</v>
      </c>
      <c r="G138" s="45"/>
      <c r="H138" s="47" t="s">
        <v>85</v>
      </c>
      <c r="I138" s="47"/>
    </row>
    <row r="139" spans="2:11" ht="17.25" thickTop="1"/>
    <row r="140" spans="2:11" ht="6.75" customHeight="1"/>
  </sheetData>
  <mergeCells count="3">
    <mergeCell ref="O9:P9"/>
    <mergeCell ref="C4:D4"/>
    <mergeCell ref="C5:D5"/>
  </mergeCells>
  <phoneticPr fontId="3" type="noConversion"/>
  <conditionalFormatting sqref="B85:K87 B92:K125">
    <cfRule type="expression" dxfId="60" priority="10">
      <formula>$B85&lt;&gt;$B86</formula>
    </cfRule>
  </conditionalFormatting>
  <conditionalFormatting sqref="B88:K91">
    <cfRule type="expression" dxfId="59" priority="83">
      <formula>$B88&lt;&gt;$B92</formula>
    </cfRule>
  </conditionalFormatting>
  <conditionalFormatting sqref="B126:K126">
    <cfRule type="expression" dxfId="58" priority="79">
      <formula>$B126&lt;&gt;#REF!</formula>
    </cfRule>
  </conditionalFormatting>
  <conditionalFormatting sqref="C75:K75">
    <cfRule type="containsText" dxfId="57" priority="11" operator="containsText" text="F">
      <formula>NOT(ISERROR(SEARCH("F",C75)))</formula>
    </cfRule>
    <cfRule type="containsText" dxfId="56" priority="12" operator="containsText" text="D">
      <formula>NOT(ISERROR(SEARCH("D",C75)))</formula>
    </cfRule>
    <cfRule type="containsText" dxfId="55" priority="13" operator="containsText" text="S">
      <formula>NOT(ISERROR(SEARCH("S",C75)))</formula>
    </cfRule>
    <cfRule type="containsText" dxfId="54" priority="14" operator="containsText" text="A">
      <formula>NOT(ISERROR(SEARCH("A",C75)))</formula>
    </cfRule>
  </conditionalFormatting>
  <conditionalFormatting sqref="D62:K62 D64:K65 D66:D71 D72:K73 D82:K82 D127:K127 K128:K130">
    <cfRule type="containsText" dxfId="53" priority="69" operator="containsText" text="악화">
      <formula>NOT(ISERROR(SEARCH("악화",D62)))</formula>
    </cfRule>
  </conditionalFormatting>
  <conditionalFormatting sqref="D62:K62 D64:K65 D72:K73 D82:K82 D127:K127 K128:K130 D66:D71">
    <cfRule type="containsText" dxfId="52" priority="68" operator="containsText" text="개선">
      <formula>NOT(ISERROR(SEARCH("개선",D62)))</formula>
    </cfRule>
  </conditionalFormatting>
  <conditionalFormatting sqref="G4:G5">
    <cfRule type="containsText" dxfId="51" priority="19" operator="containsText" text="S">
      <formula>NOT(ISERROR(SEARCH("S",G4)))</formula>
    </cfRule>
    <cfRule type="containsText" dxfId="50" priority="20" operator="containsText" text="A">
      <formula>NOT(ISERROR(SEARCH("A",G4)))</formula>
    </cfRule>
  </conditionalFormatting>
  <conditionalFormatting sqref="G5">
    <cfRule type="containsText" dxfId="49" priority="15" operator="containsText" text="F">
      <formula>NOT(ISERROR(SEARCH("F",G5)))</formula>
    </cfRule>
    <cfRule type="containsText" dxfId="48" priority="16" operator="containsText" text="D">
      <formula>NOT(ISERROR(SEARCH("D",G5)))</formula>
    </cfRule>
  </conditionalFormatting>
  <conditionalFormatting sqref="J26 K76:K1048576">
    <cfRule type="containsText" dxfId="47" priority="6" operator="containsText" text="D">
      <formula>NOT(ISERROR(SEARCH("D",J26)))</formula>
    </cfRule>
    <cfRule type="containsText" dxfId="46" priority="6" operator="containsText" text="F">
      <formula>NOT(ISERROR(SEARCH("F",J26)))</formula>
    </cfRule>
    <cfRule type="containsText" dxfId="45" priority="7" operator="containsText" text="S">
      <formula>NOT(ISERROR(SEARCH("S",J26)))</formula>
    </cfRule>
    <cfRule type="containsText" dxfId="44" priority="8" operator="containsText" text="A">
      <formula>NOT(ISERROR(SEARCH("A",J26)))</formula>
    </cfRule>
  </conditionalFormatting>
  <conditionalFormatting sqref="K1:K25">
    <cfRule type="containsText" dxfId="43" priority="1" operator="containsText" text="D">
      <formula>NOT(ISERROR(SEARCH("D",K1)))</formula>
    </cfRule>
    <cfRule type="containsText" dxfId="42" priority="2" operator="containsText" text="F">
      <formula>NOT(ISERROR(SEARCH("F",K1)))</formula>
    </cfRule>
    <cfRule type="containsText" dxfId="41" priority="3" operator="containsText" text="S">
      <formula>NOT(ISERROR(SEARCH("S",K1)))</formula>
    </cfRule>
    <cfRule type="containsText" dxfId="40" priority="4" operator="containsText" text="A">
      <formula>NOT(ISERROR(SEARCH("A",K1)))</formula>
    </cfRule>
  </conditionalFormatting>
  <conditionalFormatting sqref="K28:K32 K34:K74">
    <cfRule type="containsText" dxfId="39" priority="21" operator="containsText" text="D">
      <formula>NOT(ISERROR(SEARCH("D",K28)))</formula>
    </cfRule>
    <cfRule type="containsText" dxfId="38" priority="22" operator="containsText" text="F">
      <formula>NOT(ISERROR(SEARCH("F",K28)))</formula>
    </cfRule>
    <cfRule type="containsText" dxfId="37" priority="23" operator="containsText" text="S">
      <formula>NOT(ISERROR(SEARCH("S",K28)))</formula>
    </cfRule>
    <cfRule type="containsText" dxfId="36" priority="24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8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D128:J130</xm:sqref>
        </x14:conditionalFormatting>
        <x14:conditionalFormatting xmlns:xm="http://schemas.microsoft.com/office/excel/2006/main">
          <x14:cfRule type="iconSet" priority="9" id="{FF78A74E-6E7F-4F27-A5C1-074C5BEDB90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149</v>
      </c>
      <c r="B3" s="41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137</v>
      </c>
      <c r="C4" s="136" t="s">
        <v>1</v>
      </c>
      <c r="D4" s="136" t="s">
        <v>10</v>
      </c>
      <c r="E4" s="137" t="s">
        <v>136</v>
      </c>
      <c r="F4" s="123" t="s">
        <v>45</v>
      </c>
      <c r="G4" s="147" t="s">
        <v>139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89</v>
      </c>
      <c r="AZ4" s="96" t="s">
        <v>65</v>
      </c>
      <c r="BA4" s="96" t="s">
        <v>121</v>
      </c>
      <c r="BB4" t="s">
        <v>129</v>
      </c>
      <c r="BC4" t="s">
        <v>130</v>
      </c>
      <c r="BD4" t="s">
        <v>112</v>
      </c>
      <c r="BE4" t="s">
        <v>131</v>
      </c>
      <c r="BF4" t="s">
        <v>132</v>
      </c>
      <c r="BG4" t="s">
        <v>89</v>
      </c>
      <c r="BH4" t="s">
        <v>131</v>
      </c>
      <c r="BI4" t="s">
        <v>132</v>
      </c>
      <c r="BJ4" t="s">
        <v>89</v>
      </c>
      <c r="BL4" t="s">
        <v>133</v>
      </c>
      <c r="BM4" t="s">
        <v>134</v>
      </c>
      <c r="BN4" t="s">
        <v>135</v>
      </c>
    </row>
    <row r="5" spans="1:66">
      <c r="A5" s="141" t="str">
        <f>W5</f>
        <v>마니교통</v>
      </c>
      <c r="B5" s="141" t="str">
        <f>V5</f>
        <v>47</v>
      </c>
      <c r="C5" s="142" t="str">
        <f>Y5</f>
        <v>73아1255</v>
      </c>
      <c r="D5" s="130" t="str">
        <f>Z5</f>
        <v>저상</v>
      </c>
      <c r="E5" s="126" t="str">
        <f>AZ5</f>
        <v>D</v>
      </c>
      <c r="F5" s="149">
        <f>G5/H5</f>
        <v>0.83590909090909082</v>
      </c>
      <c r="G5" s="150">
        <f>AE5</f>
        <v>1.839</v>
      </c>
      <c r="H5" s="151">
        <f>AF5</f>
        <v>2.2000000000000002</v>
      </c>
      <c r="I5" s="152">
        <f>AC5</f>
        <v>6031.701</v>
      </c>
      <c r="J5" s="153">
        <f>AI5/AH5</f>
        <v>5.2386371386652066E-2</v>
      </c>
      <c r="K5" s="153">
        <f>AJ5/AH5</f>
        <v>0.36223272081881269</v>
      </c>
      <c r="L5" s="153">
        <f>AK5/AC5</f>
        <v>0.27272572032333831</v>
      </c>
      <c r="M5" s="154">
        <f>AG5</f>
        <v>15.734999999999999</v>
      </c>
      <c r="N5" s="155">
        <f>IF(AW5=0,AT5,"속도계이상")</f>
        <v>0.29799999999999999</v>
      </c>
      <c r="O5" s="155">
        <f>IF(AW5=0,AU5,"속도계이상")</f>
        <v>15.882999999999999</v>
      </c>
      <c r="P5" s="156">
        <f>AQ5/60</f>
        <v>0</v>
      </c>
      <c r="Q5" s="157">
        <f>AN5</f>
        <v>79</v>
      </c>
      <c r="R5" s="158">
        <f>AC5/(AH5-AI5-AJ5)</f>
        <v>26.799050884470052</v>
      </c>
      <c r="S5" s="143">
        <f>IF(AW5=0,AL5,"속도계이상")</f>
        <v>18</v>
      </c>
      <c r="T5" s="143">
        <f>IF(AW5=0,AM5,"속도계이상")</f>
        <v>958</v>
      </c>
      <c r="U5" t="s">
        <v>115</v>
      </c>
      <c r="V5" s="5" t="s">
        <v>116</v>
      </c>
      <c r="W5" t="s">
        <v>115</v>
      </c>
      <c r="X5" s="5" t="s">
        <v>116</v>
      </c>
      <c r="Y5" t="s">
        <v>165</v>
      </c>
      <c r="Z5" t="s">
        <v>164</v>
      </c>
      <c r="AA5" t="s">
        <v>48</v>
      </c>
      <c r="AB5">
        <v>508</v>
      </c>
      <c r="AC5" s="1">
        <v>6031.701</v>
      </c>
      <c r="AD5" s="1">
        <v>3280.2260000000001</v>
      </c>
      <c r="AE5" s="28">
        <v>1.839</v>
      </c>
      <c r="AF5">
        <v>2.2000000000000002</v>
      </c>
      <c r="AG5">
        <v>15.734999999999999</v>
      </c>
      <c r="AH5">
        <v>384.48715700000002</v>
      </c>
      <c r="AI5">
        <v>20.141887000000001</v>
      </c>
      <c r="AJ5">
        <v>139.27382900000001</v>
      </c>
      <c r="AK5">
        <v>1645</v>
      </c>
      <c r="AL5">
        <v>18</v>
      </c>
      <c r="AM5">
        <v>958</v>
      </c>
      <c r="AN5">
        <v>79</v>
      </c>
      <c r="AO5">
        <v>15.687652</v>
      </c>
      <c r="AP5">
        <v>7402.7</v>
      </c>
      <c r="AQ5">
        <v>0</v>
      </c>
      <c r="AR5">
        <v>98</v>
      </c>
      <c r="AS5">
        <v>49176</v>
      </c>
      <c r="AT5">
        <v>0.29799999999999999</v>
      </c>
      <c r="AU5">
        <v>15.882999999999999</v>
      </c>
      <c r="AV5">
        <v>38021</v>
      </c>
      <c r="AW5">
        <v>0</v>
      </c>
      <c r="AX5" s="29">
        <v>0.52</v>
      </c>
      <c r="AY5">
        <v>0.83590909090909082</v>
      </c>
      <c r="AZ5" t="s">
        <v>67</v>
      </c>
      <c r="BA5" t="s">
        <v>163</v>
      </c>
      <c r="BB5">
        <v>1</v>
      </c>
      <c r="BC5" t="s">
        <v>193</v>
      </c>
      <c r="BD5">
        <v>5</v>
      </c>
      <c r="BE5">
        <v>6031.701</v>
      </c>
      <c r="BF5">
        <v>1</v>
      </c>
      <c r="BG5">
        <v>0.83590909090909082</v>
      </c>
      <c r="BH5">
        <v>13309.338</v>
      </c>
      <c r="BI5">
        <v>0.45319316407773252</v>
      </c>
      <c r="BJ5">
        <v>0.37882828579043182</v>
      </c>
      <c r="BK5">
        <v>1</v>
      </c>
      <c r="BL5" t="s">
        <v>67</v>
      </c>
      <c r="BM5">
        <v>0</v>
      </c>
      <c r="BN5" t="s">
        <v>174</v>
      </c>
    </row>
    <row r="6" spans="1:66">
      <c r="A6" s="138" t="str">
        <f t="shared" ref="A6:A7" si="0">W6</f>
        <v>마니교통</v>
      </c>
      <c r="B6" s="138" t="str">
        <f t="shared" ref="B6:B7" si="1">V6</f>
        <v>81</v>
      </c>
      <c r="C6" s="139" t="str">
        <f t="shared" ref="C6:C7" si="2">Y6</f>
        <v>70바1273</v>
      </c>
      <c r="D6" s="113" t="str">
        <f t="shared" ref="D6:D7" si="3">Z6</f>
        <v>저상</v>
      </c>
      <c r="E6" s="109" t="str">
        <f>AZ6</f>
        <v>C</v>
      </c>
      <c r="F6" s="159">
        <f>G6/H6</f>
        <v>0.89857142857142858</v>
      </c>
      <c r="G6" s="160">
        <f>AE6</f>
        <v>1.887</v>
      </c>
      <c r="H6" s="161">
        <f>AF6</f>
        <v>2.1</v>
      </c>
      <c r="I6" s="162">
        <f t="shared" ref="I6:I7" si="4">AC6</f>
        <v>1750.453</v>
      </c>
      <c r="J6" s="163">
        <f t="shared" ref="J6:J7" si="5">AI6/AH6</f>
        <v>3.4106451953061417E-2</v>
      </c>
      <c r="K6" s="163">
        <f t="shared" ref="K6:K7" si="6">AJ6/AH6</f>
        <v>0.38611672302955474</v>
      </c>
      <c r="L6" s="163">
        <f t="shared" ref="L6:L7" si="7">AK6/AC6</f>
        <v>0.25136350419005821</v>
      </c>
      <c r="M6" s="164">
        <f t="shared" ref="M6:M7" si="8">AG6</f>
        <v>21.541</v>
      </c>
      <c r="N6" s="165">
        <f t="shared" ref="N6:N7" si="9">IF(AW6=0,AT6,"속도계이상")</f>
        <v>0.4</v>
      </c>
      <c r="O6" s="165">
        <f t="shared" ref="O6:O7" si="10">IF(AW6=0,AU6,"속도계이상")</f>
        <v>19.652000000000001</v>
      </c>
      <c r="P6" s="166">
        <f t="shared" ref="P6:P7" si="11">AQ6/60</f>
        <v>0</v>
      </c>
      <c r="Q6" s="167">
        <f t="shared" ref="Q6:Q7" si="12">AN6</f>
        <v>82</v>
      </c>
      <c r="R6" s="168">
        <f t="shared" ref="R6:R7" si="13">AC6/(AH6-AI6-AJ6)</f>
        <v>28.047755241265559</v>
      </c>
      <c r="S6" s="140">
        <f t="shared" ref="S6:S7" si="14">IF(AW6=0,AL6,"속도계이상")</f>
        <v>7</v>
      </c>
      <c r="T6" s="140">
        <f t="shared" ref="T6:T7" si="15">IF(AW6=0,AM6,"속도계이상")</f>
        <v>344</v>
      </c>
      <c r="U6" t="s">
        <v>115</v>
      </c>
      <c r="V6" s="5" t="s">
        <v>117</v>
      </c>
      <c r="W6" t="s">
        <v>115</v>
      </c>
      <c r="X6" s="5" t="s">
        <v>117</v>
      </c>
      <c r="Y6" t="s">
        <v>166</v>
      </c>
      <c r="Z6" t="s">
        <v>164</v>
      </c>
      <c r="AA6" t="s">
        <v>48</v>
      </c>
      <c r="AB6">
        <v>508</v>
      </c>
      <c r="AC6" s="1">
        <v>1750.453</v>
      </c>
      <c r="AD6" s="1">
        <v>927.55399999999997</v>
      </c>
      <c r="AE6" s="28">
        <v>1.887</v>
      </c>
      <c r="AF6">
        <v>2.1</v>
      </c>
      <c r="AG6">
        <v>21.541</v>
      </c>
      <c r="AH6">
        <v>107.644413</v>
      </c>
      <c r="AI6">
        <v>3.6713689999999999</v>
      </c>
      <c r="AJ6">
        <v>41.563307999999999</v>
      </c>
      <c r="AK6">
        <v>440</v>
      </c>
      <c r="AL6">
        <v>7</v>
      </c>
      <c r="AM6">
        <v>344</v>
      </c>
      <c r="AN6">
        <v>82</v>
      </c>
      <c r="AO6">
        <v>16.261437999999998</v>
      </c>
      <c r="AP6">
        <v>2292.1</v>
      </c>
      <c r="AQ6">
        <v>0</v>
      </c>
      <c r="AR6">
        <v>28</v>
      </c>
      <c r="AS6">
        <v>15267</v>
      </c>
      <c r="AT6">
        <v>0.4</v>
      </c>
      <c r="AU6">
        <v>19.652000000000001</v>
      </c>
      <c r="AV6">
        <v>8231</v>
      </c>
      <c r="AW6">
        <v>0</v>
      </c>
      <c r="AX6" s="29">
        <v>0.64</v>
      </c>
      <c r="AY6">
        <v>0.89857142857142858</v>
      </c>
      <c r="AZ6" t="s">
        <v>69</v>
      </c>
      <c r="BA6" t="s">
        <v>167</v>
      </c>
      <c r="BB6">
        <v>1</v>
      </c>
      <c r="BC6" t="s">
        <v>168</v>
      </c>
      <c r="BD6">
        <v>3</v>
      </c>
      <c r="BE6">
        <v>7277.6370000000006</v>
      </c>
      <c r="BF6">
        <v>0.24052491213837676</v>
      </c>
      <c r="BG6">
        <v>0.21612881390719854</v>
      </c>
      <c r="BH6">
        <v>13309.338</v>
      </c>
      <c r="BI6">
        <v>0.1315206661668672</v>
      </c>
      <c r="BJ6">
        <v>0.11818071288422781</v>
      </c>
      <c r="BK6">
        <v>1</v>
      </c>
      <c r="BL6" t="s">
        <v>68</v>
      </c>
      <c r="BM6">
        <v>-1</v>
      </c>
      <c r="BN6" t="s">
        <v>222</v>
      </c>
    </row>
    <row r="7" spans="1:66">
      <c r="A7" s="141" t="str">
        <f t="shared" si="0"/>
        <v>마니교통</v>
      </c>
      <c r="B7" s="141" t="str">
        <f t="shared" si="1"/>
        <v>81</v>
      </c>
      <c r="C7" s="142" t="str">
        <f t="shared" si="2"/>
        <v>70바2496</v>
      </c>
      <c r="D7" s="130" t="str">
        <f t="shared" si="3"/>
        <v>저상</v>
      </c>
      <c r="E7" s="126" t="str">
        <f t="shared" ref="E7" si="16">AZ7</f>
        <v>D</v>
      </c>
      <c r="F7" s="149">
        <f t="shared" ref="F7" si="17">G7/H7</f>
        <v>0.82285714285714284</v>
      </c>
      <c r="G7" s="150">
        <f t="shared" ref="G7" si="18">AE7</f>
        <v>1.728</v>
      </c>
      <c r="H7" s="151">
        <f t="shared" ref="H7" si="19">AF7</f>
        <v>2.1</v>
      </c>
      <c r="I7" s="152">
        <f t="shared" si="4"/>
        <v>5527.1840000000002</v>
      </c>
      <c r="J7" s="153">
        <f t="shared" si="5"/>
        <v>6.8245745282977027E-2</v>
      </c>
      <c r="K7" s="153">
        <f t="shared" si="6"/>
        <v>0.41174857343702093</v>
      </c>
      <c r="L7" s="153">
        <f t="shared" si="7"/>
        <v>0.17929564132476863</v>
      </c>
      <c r="M7" s="154">
        <f t="shared" si="8"/>
        <v>18.54</v>
      </c>
      <c r="N7" s="155">
        <f t="shared" si="9"/>
        <v>1.0860000000000001</v>
      </c>
      <c r="O7" s="155">
        <f t="shared" si="10"/>
        <v>30.033000000000001</v>
      </c>
      <c r="P7" s="156">
        <f t="shared" si="11"/>
        <v>0</v>
      </c>
      <c r="Q7" s="157">
        <f t="shared" si="12"/>
        <v>80</v>
      </c>
      <c r="R7" s="158">
        <f t="shared" si="13"/>
        <v>28.835260070101512</v>
      </c>
      <c r="S7" s="143">
        <f t="shared" si="14"/>
        <v>60</v>
      </c>
      <c r="T7" s="143">
        <f t="shared" si="15"/>
        <v>1660</v>
      </c>
      <c r="U7" t="s">
        <v>115</v>
      </c>
      <c r="V7" t="s">
        <v>117</v>
      </c>
      <c r="W7" s="4" t="s">
        <v>115</v>
      </c>
      <c r="X7" s="4" t="s">
        <v>117</v>
      </c>
      <c r="Y7" s="4" t="s">
        <v>169</v>
      </c>
      <c r="Z7" s="4" t="s">
        <v>164</v>
      </c>
      <c r="AA7" s="4" t="s">
        <v>48</v>
      </c>
      <c r="AB7" s="4">
        <v>508</v>
      </c>
      <c r="AC7" s="4">
        <v>5527.1840000000002</v>
      </c>
      <c r="AD7" s="4">
        <v>3199.3470000000002</v>
      </c>
      <c r="AE7" s="4">
        <v>1.728</v>
      </c>
      <c r="AF7" s="4">
        <v>2.1</v>
      </c>
      <c r="AG7" s="4">
        <v>18.54</v>
      </c>
      <c r="AH7" s="4">
        <v>368.61411500000003</v>
      </c>
      <c r="AI7" s="4">
        <v>25.156345000000002</v>
      </c>
      <c r="AJ7" s="4">
        <v>151.77633599999999</v>
      </c>
      <c r="AK7" s="4">
        <v>991</v>
      </c>
      <c r="AL7" s="4">
        <v>60</v>
      </c>
      <c r="AM7" s="4">
        <v>1660</v>
      </c>
      <c r="AN7" s="4">
        <v>80</v>
      </c>
      <c r="AO7" s="4">
        <v>14.994498999999999</v>
      </c>
      <c r="AP7" s="4">
        <v>12444.3</v>
      </c>
      <c r="AQ7" s="4">
        <v>0</v>
      </c>
      <c r="AR7" s="4">
        <v>136</v>
      </c>
      <c r="AS7" s="4">
        <v>81108</v>
      </c>
      <c r="AT7" s="4">
        <v>1.0860000000000001</v>
      </c>
      <c r="AU7" s="4">
        <v>30.033000000000001</v>
      </c>
      <c r="AV7" s="4">
        <v>815</v>
      </c>
      <c r="AW7" s="4">
        <v>0</v>
      </c>
      <c r="AX7" s="30">
        <v>0.51</v>
      </c>
      <c r="AY7">
        <v>0.82285714285714284</v>
      </c>
      <c r="AZ7" t="s">
        <v>67</v>
      </c>
      <c r="BA7" t="s">
        <v>167</v>
      </c>
      <c r="BB7">
        <v>1</v>
      </c>
      <c r="BC7" t="s">
        <v>183</v>
      </c>
      <c r="BD7">
        <v>2</v>
      </c>
      <c r="BE7">
        <v>7277.6370000000006</v>
      </c>
      <c r="BF7">
        <v>0.75947508786162321</v>
      </c>
      <c r="BG7">
        <v>0.62493950086899275</v>
      </c>
      <c r="BH7">
        <v>13309.338</v>
      </c>
      <c r="BI7">
        <v>0.41528616975540034</v>
      </c>
      <c r="BJ7">
        <v>0.34172119111301513</v>
      </c>
      <c r="BK7">
        <v>1</v>
      </c>
      <c r="BL7" t="s">
        <v>67</v>
      </c>
      <c r="BM7">
        <v>0</v>
      </c>
      <c r="BN7" t="s">
        <v>174</v>
      </c>
    </row>
  </sheetData>
  <sortState xmlns:xlrd2="http://schemas.microsoft.com/office/spreadsheetml/2017/richdata2" ref="U5:AX7">
    <sortCondition ref="Y5:Y7"/>
    <sortCondition ref="U5:U7"/>
  </sortState>
  <phoneticPr fontId="3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150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136</v>
      </c>
      <c r="D4" s="121" t="s">
        <v>151</v>
      </c>
      <c r="E4" s="122" t="s">
        <v>140</v>
      </c>
      <c r="F4" s="120" t="s">
        <v>144</v>
      </c>
      <c r="G4" s="122" t="s">
        <v>142</v>
      </c>
      <c r="H4" s="122" t="s">
        <v>146</v>
      </c>
      <c r="I4" s="123" t="s">
        <v>148</v>
      </c>
      <c r="J4" s="122" t="s">
        <v>11</v>
      </c>
      <c r="K4" s="122" t="s">
        <v>12</v>
      </c>
      <c r="L4" s="122" t="s">
        <v>13</v>
      </c>
      <c r="M4" s="122" t="s">
        <v>72</v>
      </c>
      <c r="N4" s="122" t="s">
        <v>6</v>
      </c>
      <c r="O4" s="122" t="s">
        <v>7</v>
      </c>
      <c r="P4" s="122" t="s">
        <v>157</v>
      </c>
      <c r="Q4" s="216" t="s">
        <v>43</v>
      </c>
      <c r="R4" s="216" t="s">
        <v>44</v>
      </c>
      <c r="S4" s="13"/>
      <c r="T4" s="13" t="s">
        <v>42</v>
      </c>
      <c r="U4" s="13" t="s">
        <v>153</v>
      </c>
      <c r="V4" s="13" t="s">
        <v>154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185</v>
      </c>
      <c r="AN4" s="13"/>
      <c r="AO4" t="s">
        <v>160</v>
      </c>
      <c r="AP4" t="s">
        <v>186</v>
      </c>
      <c r="AQ4" t="s">
        <v>141</v>
      </c>
      <c r="AR4" t="s">
        <v>31</v>
      </c>
      <c r="AS4" t="s">
        <v>0</v>
      </c>
      <c r="AT4" t="s">
        <v>9</v>
      </c>
      <c r="AU4" t="s">
        <v>29</v>
      </c>
      <c r="AV4" t="s">
        <v>154</v>
      </c>
      <c r="AW4" t="s">
        <v>65</v>
      </c>
      <c r="AX4" t="s">
        <v>187</v>
      </c>
      <c r="AY4" t="s">
        <v>121</v>
      </c>
      <c r="AZ4" t="s">
        <v>188</v>
      </c>
      <c r="BA4" t="s">
        <v>189</v>
      </c>
      <c r="BB4" t="s">
        <v>190</v>
      </c>
      <c r="BC4" t="s">
        <v>191</v>
      </c>
      <c r="BD4">
        <v>12</v>
      </c>
      <c r="BE4" t="s">
        <v>133</v>
      </c>
      <c r="BF4" t="s">
        <v>134</v>
      </c>
      <c r="BG4" t="s">
        <v>135</v>
      </c>
      <c r="BI4" t="s">
        <v>0</v>
      </c>
      <c r="BJ4" t="s">
        <v>73</v>
      </c>
      <c r="BK4" t="s">
        <v>65</v>
      </c>
      <c r="BL4" t="s">
        <v>152</v>
      </c>
      <c r="BM4" t="s">
        <v>138</v>
      </c>
      <c r="BN4" t="s">
        <v>143</v>
      </c>
      <c r="BO4" t="s">
        <v>141</v>
      </c>
      <c r="BP4" t="s">
        <v>145</v>
      </c>
      <c r="BQ4" t="s">
        <v>147</v>
      </c>
      <c r="BR4" t="s">
        <v>11</v>
      </c>
      <c r="BS4" t="s">
        <v>12</v>
      </c>
      <c r="BT4" t="s">
        <v>13</v>
      </c>
      <c r="BU4" t="s">
        <v>104</v>
      </c>
      <c r="BV4" t="s">
        <v>6</v>
      </c>
      <c r="BW4" t="s">
        <v>7</v>
      </c>
      <c r="BX4" t="s">
        <v>156</v>
      </c>
      <c r="BY4" t="s">
        <v>158</v>
      </c>
      <c r="BZ4" t="s">
        <v>159</v>
      </c>
    </row>
    <row r="5" spans="1:78" ht="16.5">
      <c r="A5" s="124" t="str">
        <f>BI5</f>
        <v>마니교통</v>
      </c>
      <c r="B5" s="125" t="str">
        <f>IF(BJ5="NULL", E5, BJ5)</f>
        <v>나종식</v>
      </c>
      <c r="C5" s="126" t="str">
        <f>BK5</f>
        <v>C</v>
      </c>
      <c r="D5" s="127">
        <f>BL5</f>
        <v>0.85545454545454536</v>
      </c>
      <c r="E5" s="128">
        <f>U5</f>
        <v>3787</v>
      </c>
      <c r="F5" s="129" t="str">
        <f t="shared" ref="F5:I6" si="0">BN5</f>
        <v>47</v>
      </c>
      <c r="G5" s="130" t="str">
        <f t="shared" si="0"/>
        <v>73아1255</v>
      </c>
      <c r="H5" s="131">
        <f t="shared" si="0"/>
        <v>1</v>
      </c>
      <c r="I5" s="132">
        <f t="shared" si="0"/>
        <v>2679.7669999999998</v>
      </c>
      <c r="J5" s="133">
        <f>AB5/AA5</f>
        <v>5.3008947558971647E-2</v>
      </c>
      <c r="K5" s="133">
        <f>AC5/AA5</f>
        <v>0.3537563745334727</v>
      </c>
      <c r="L5" s="133">
        <f>AD5/I5</f>
        <v>0.33995492891732754</v>
      </c>
      <c r="M5" s="134">
        <f>Z5</f>
        <v>15.183</v>
      </c>
      <c r="N5" s="135">
        <f>BV5</f>
        <v>0.26121674011210677</v>
      </c>
      <c r="O5" s="135">
        <f>BW5</f>
        <v>13.657903840147297</v>
      </c>
      <c r="P5" s="217">
        <f>AK5</f>
        <v>47</v>
      </c>
      <c r="Q5" s="218">
        <f>AE5</f>
        <v>7</v>
      </c>
      <c r="R5" s="218">
        <f>AF5</f>
        <v>366</v>
      </c>
      <c r="T5">
        <v>508</v>
      </c>
      <c r="U5">
        <v>3787</v>
      </c>
      <c r="V5" t="s">
        <v>170</v>
      </c>
      <c r="W5">
        <v>2679.7669999999998</v>
      </c>
      <c r="X5">
        <v>1424.009</v>
      </c>
      <c r="Y5">
        <v>1.8819999999999999</v>
      </c>
      <c r="Z5">
        <v>15.183</v>
      </c>
      <c r="AA5">
        <v>168.812746</v>
      </c>
      <c r="AB5">
        <v>8.9485860000000006</v>
      </c>
      <c r="AC5">
        <v>59.718584999999997</v>
      </c>
      <c r="AD5" s="1">
        <v>911</v>
      </c>
      <c r="AE5">
        <v>7</v>
      </c>
      <c r="AF5">
        <v>366</v>
      </c>
      <c r="AG5">
        <v>78</v>
      </c>
      <c r="AH5">
        <v>15.874198</v>
      </c>
      <c r="AI5">
        <v>2697.1</v>
      </c>
      <c r="AJ5">
        <v>0</v>
      </c>
      <c r="AK5">
        <v>47</v>
      </c>
      <c r="AL5">
        <v>21285</v>
      </c>
      <c r="AM5">
        <v>0.85545454545454536</v>
      </c>
      <c r="AN5" t="s">
        <v>69</v>
      </c>
      <c r="AO5">
        <v>2679.7669999999998</v>
      </c>
      <c r="AP5" t="s">
        <v>223</v>
      </c>
      <c r="AQ5" t="s">
        <v>115</v>
      </c>
      <c r="AR5" t="s">
        <v>116</v>
      </c>
      <c r="AS5" t="s">
        <v>115</v>
      </c>
      <c r="AT5" t="s">
        <v>116</v>
      </c>
      <c r="AU5" t="s">
        <v>165</v>
      </c>
      <c r="AV5" t="s">
        <v>170</v>
      </c>
      <c r="AW5" t="s">
        <v>69</v>
      </c>
      <c r="AX5">
        <v>3787</v>
      </c>
      <c r="AY5" t="s">
        <v>196</v>
      </c>
      <c r="AZ5">
        <v>1</v>
      </c>
      <c r="BA5" t="s">
        <v>182</v>
      </c>
      <c r="BB5">
        <v>1</v>
      </c>
      <c r="BC5">
        <v>1</v>
      </c>
      <c r="BE5" t="s">
        <v>69</v>
      </c>
      <c r="BF5">
        <v>0</v>
      </c>
      <c r="BG5" t="s">
        <v>174</v>
      </c>
      <c r="BI5" t="s">
        <v>115</v>
      </c>
      <c r="BJ5" t="s">
        <v>170</v>
      </c>
      <c r="BK5" t="s">
        <v>69</v>
      </c>
      <c r="BL5">
        <v>0.85545454545454536</v>
      </c>
      <c r="BM5">
        <v>3787</v>
      </c>
      <c r="BN5" t="s">
        <v>116</v>
      </c>
      <c r="BO5" t="s">
        <v>165</v>
      </c>
      <c r="BP5">
        <v>1</v>
      </c>
      <c r="BQ5">
        <v>2679.7669999999998</v>
      </c>
      <c r="BR5">
        <v>5.3008947558971647E-2</v>
      </c>
      <c r="BS5">
        <v>0.3537563745334727</v>
      </c>
      <c r="BT5">
        <v>0.33995492891732754</v>
      </c>
      <c r="BU5">
        <v>15.183</v>
      </c>
      <c r="BV5">
        <v>0.26121674011210677</v>
      </c>
      <c r="BW5">
        <v>13.657903840147297</v>
      </c>
      <c r="BX5">
        <v>47</v>
      </c>
      <c r="BY5">
        <v>7</v>
      </c>
      <c r="BZ5">
        <v>366</v>
      </c>
    </row>
    <row r="6" spans="1:78" ht="16.5">
      <c r="A6" s="107" t="str">
        <f>BI6</f>
        <v>마니교통</v>
      </c>
      <c r="B6" s="108" t="str">
        <f>IF(BJ6="NULL", E6, BJ6)</f>
        <v>민학기</v>
      </c>
      <c r="C6" s="109" t="str">
        <f>BK6</f>
        <v>A</v>
      </c>
      <c r="D6" s="110">
        <f>BL6</f>
        <v>0.96714285714285719</v>
      </c>
      <c r="E6" s="111">
        <f>U6</f>
        <v>1148</v>
      </c>
      <c r="F6" s="112" t="str">
        <f t="shared" si="0"/>
        <v>81</v>
      </c>
      <c r="G6" s="113" t="str">
        <f t="shared" si="0"/>
        <v>70바1273</v>
      </c>
      <c r="H6" s="114">
        <f t="shared" si="0"/>
        <v>1</v>
      </c>
      <c r="I6" s="115">
        <f t="shared" si="0"/>
        <v>471.33199999999999</v>
      </c>
      <c r="J6" s="116">
        <f>AB6/AA6</f>
        <v>9.6475257836748877E-3</v>
      </c>
      <c r="K6" s="116">
        <f>AC6/AA6</f>
        <v>0.4027647605003799</v>
      </c>
      <c r="L6" s="116">
        <f>AD6/I6</f>
        <v>0.25884090195446097</v>
      </c>
      <c r="M6" s="117">
        <f>Z6</f>
        <v>20.62</v>
      </c>
      <c r="N6" s="118">
        <f>BV6</f>
        <v>0.21216467373316475</v>
      </c>
      <c r="O6" s="118">
        <f>BW6</f>
        <v>11.456892381590896</v>
      </c>
      <c r="P6" s="219">
        <f>AK6</f>
        <v>10</v>
      </c>
      <c r="Q6" s="220">
        <f>AE6</f>
        <v>1</v>
      </c>
      <c r="R6" s="220">
        <f>AF6</f>
        <v>54</v>
      </c>
      <c r="T6">
        <v>508</v>
      </c>
      <c r="U6">
        <v>1148</v>
      </c>
      <c r="V6" t="s">
        <v>181</v>
      </c>
      <c r="W6">
        <v>471.33199999999999</v>
      </c>
      <c r="X6">
        <v>232.09100000000001</v>
      </c>
      <c r="Y6">
        <v>2.0310000000000001</v>
      </c>
      <c r="Z6">
        <v>20.62</v>
      </c>
      <c r="AA6">
        <v>27.467768</v>
      </c>
      <c r="AB6">
        <v>0.26499600000000001</v>
      </c>
      <c r="AC6">
        <v>11.063048999999999</v>
      </c>
      <c r="AD6" s="1">
        <v>122</v>
      </c>
      <c r="AE6">
        <v>1</v>
      </c>
      <c r="AF6">
        <v>54</v>
      </c>
      <c r="AG6">
        <v>82</v>
      </c>
      <c r="AH6">
        <v>17.159457</v>
      </c>
      <c r="AI6">
        <v>470.8</v>
      </c>
      <c r="AJ6">
        <v>0</v>
      </c>
      <c r="AK6">
        <v>10</v>
      </c>
      <c r="AL6">
        <v>7761</v>
      </c>
      <c r="AM6">
        <v>0.96714285714285719</v>
      </c>
      <c r="AN6" t="s">
        <v>66</v>
      </c>
      <c r="AO6">
        <v>471.33199999999999</v>
      </c>
      <c r="AP6" t="s">
        <v>224</v>
      </c>
      <c r="AQ6" t="s">
        <v>115</v>
      </c>
      <c r="AR6" t="s">
        <v>117</v>
      </c>
      <c r="AS6" t="s">
        <v>115</v>
      </c>
      <c r="AT6" t="s">
        <v>117</v>
      </c>
      <c r="AU6" t="s">
        <v>166</v>
      </c>
      <c r="AV6" t="s">
        <v>181</v>
      </c>
      <c r="AW6" t="s">
        <v>66</v>
      </c>
      <c r="AX6">
        <v>1148</v>
      </c>
      <c r="AY6" t="s">
        <v>211</v>
      </c>
      <c r="AZ6">
        <v>1</v>
      </c>
      <c r="BA6" t="s">
        <v>212</v>
      </c>
      <c r="BB6">
        <v>1</v>
      </c>
      <c r="BC6">
        <v>1</v>
      </c>
      <c r="BE6" t="s">
        <v>66</v>
      </c>
      <c r="BF6">
        <v>0</v>
      </c>
      <c r="BG6" t="s">
        <v>174</v>
      </c>
      <c r="BI6" t="s">
        <v>115</v>
      </c>
      <c r="BJ6" t="s">
        <v>181</v>
      </c>
      <c r="BK6" t="s">
        <v>66</v>
      </c>
      <c r="BL6">
        <v>0.96714285714285719</v>
      </c>
      <c r="BM6">
        <v>1148</v>
      </c>
      <c r="BN6" t="s">
        <v>117</v>
      </c>
      <c r="BO6" t="s">
        <v>166</v>
      </c>
      <c r="BP6">
        <v>1</v>
      </c>
      <c r="BQ6">
        <v>471.33199999999999</v>
      </c>
      <c r="BR6">
        <v>9.6475257836748877E-3</v>
      </c>
      <c r="BS6">
        <v>0.4027647605003799</v>
      </c>
      <c r="BT6">
        <v>0.25884090195446097</v>
      </c>
      <c r="BU6">
        <v>20.62</v>
      </c>
      <c r="BV6">
        <v>0.21216467373316475</v>
      </c>
      <c r="BW6">
        <v>11.456892381590896</v>
      </c>
      <c r="BX6">
        <v>10</v>
      </c>
      <c r="BY6">
        <v>1</v>
      </c>
      <c r="BZ6">
        <v>54</v>
      </c>
    </row>
    <row r="7" spans="1:78" ht="16.5">
      <c r="A7" s="124" t="str">
        <f t="shared" ref="A7:A10" si="1">BI7</f>
        <v>마니교통</v>
      </c>
      <c r="B7" s="125" t="str">
        <f t="shared" ref="B7:B10" si="2">IF(BJ7="NULL", E7, BJ7)</f>
        <v>박상식</v>
      </c>
      <c r="C7" s="126" t="str">
        <f t="shared" ref="C7:C10" si="3">BK7</f>
        <v>D</v>
      </c>
      <c r="D7" s="127">
        <f t="shared" ref="D7:D10" si="4">BL7</f>
        <v>0.82</v>
      </c>
      <c r="E7" s="128">
        <f t="shared" ref="E7:E10" si="5">U7</f>
        <v>7014</v>
      </c>
      <c r="F7" s="129" t="str">
        <f t="shared" ref="F7:F10" si="6">BN7</f>
        <v>47</v>
      </c>
      <c r="G7" s="130" t="str">
        <f t="shared" ref="G7:G10" si="7">BO7</f>
        <v>73아1255</v>
      </c>
      <c r="H7" s="131">
        <f t="shared" ref="H7:H10" si="8">BP7</f>
        <v>1</v>
      </c>
      <c r="I7" s="132">
        <f t="shared" ref="I7:I10" si="9">BQ7</f>
        <v>2539.1149999999998</v>
      </c>
      <c r="J7" s="133">
        <f t="shared" ref="J7:J10" si="10">AB7/AA7</f>
        <v>5.7386244306940719E-2</v>
      </c>
      <c r="K7" s="133">
        <f t="shared" ref="K7:K10" si="11">AC7/AA7</f>
        <v>0.36917765266208402</v>
      </c>
      <c r="L7" s="133">
        <f t="shared" ref="L7:L10" si="12">AD7/I7</f>
        <v>0.214247877705421</v>
      </c>
      <c r="M7" s="134">
        <f t="shared" ref="M7:M10" si="13">Z7</f>
        <v>16.698</v>
      </c>
      <c r="N7" s="135">
        <f t="shared" ref="N7:N10" si="14">BV7</f>
        <v>0.35445420943911565</v>
      </c>
      <c r="O7" s="135">
        <f t="shared" ref="O7:O10" si="15">BW7</f>
        <v>16.659347843638436</v>
      </c>
      <c r="P7" s="217">
        <f t="shared" ref="P7:P10" si="16">AK7</f>
        <v>39</v>
      </c>
      <c r="Q7" s="218">
        <f t="shared" ref="Q7:Q10" si="17">AE7</f>
        <v>9</v>
      </c>
      <c r="R7" s="218">
        <f t="shared" ref="R7:R10" si="18">AF7</f>
        <v>423</v>
      </c>
      <c r="T7">
        <v>508</v>
      </c>
      <c r="U7">
        <v>7014</v>
      </c>
      <c r="V7" t="s">
        <v>171</v>
      </c>
      <c r="W7">
        <v>2539.1149999999998</v>
      </c>
      <c r="X7">
        <v>1407.557</v>
      </c>
      <c r="Y7">
        <v>1.804</v>
      </c>
      <c r="Z7">
        <v>16.698</v>
      </c>
      <c r="AA7">
        <v>161.575254</v>
      </c>
      <c r="AB7">
        <v>9.2721970000000002</v>
      </c>
      <c r="AC7">
        <v>59.649973000000003</v>
      </c>
      <c r="AD7" s="1">
        <v>544</v>
      </c>
      <c r="AE7">
        <v>9</v>
      </c>
      <c r="AF7">
        <v>423</v>
      </c>
      <c r="AG7">
        <v>79</v>
      </c>
      <c r="AH7">
        <v>15.714751</v>
      </c>
      <c r="AI7">
        <v>3965.9</v>
      </c>
      <c r="AJ7">
        <v>0</v>
      </c>
      <c r="AK7">
        <v>39</v>
      </c>
      <c r="AL7">
        <v>19384</v>
      </c>
      <c r="AM7">
        <v>0.82</v>
      </c>
      <c r="AN7" t="s">
        <v>67</v>
      </c>
      <c r="AO7">
        <v>2539.1149999999998</v>
      </c>
      <c r="AP7" t="s">
        <v>225</v>
      </c>
      <c r="AQ7" t="s">
        <v>115</v>
      </c>
      <c r="AR7" t="s">
        <v>116</v>
      </c>
      <c r="AS7" t="s">
        <v>115</v>
      </c>
      <c r="AT7" t="s">
        <v>116</v>
      </c>
      <c r="AU7" t="s">
        <v>165</v>
      </c>
      <c r="AV7" t="s">
        <v>171</v>
      </c>
      <c r="AW7" t="s">
        <v>67</v>
      </c>
      <c r="AX7">
        <v>7014</v>
      </c>
      <c r="AY7" t="s">
        <v>226</v>
      </c>
      <c r="AZ7">
        <v>1</v>
      </c>
      <c r="BA7" t="s">
        <v>193</v>
      </c>
      <c r="BB7">
        <v>1</v>
      </c>
      <c r="BC7">
        <v>1</v>
      </c>
      <c r="BE7" t="s">
        <v>67</v>
      </c>
      <c r="BF7">
        <v>0</v>
      </c>
      <c r="BG7" t="s">
        <v>174</v>
      </c>
      <c r="BI7" t="s">
        <v>115</v>
      </c>
      <c r="BJ7" t="s">
        <v>171</v>
      </c>
      <c r="BK7" t="s">
        <v>67</v>
      </c>
      <c r="BL7">
        <v>0.82</v>
      </c>
      <c r="BM7">
        <v>7014</v>
      </c>
      <c r="BN7" t="s">
        <v>116</v>
      </c>
      <c r="BO7" t="s">
        <v>165</v>
      </c>
      <c r="BP7">
        <v>1</v>
      </c>
      <c r="BQ7">
        <v>2539.1149999999998</v>
      </c>
      <c r="BR7">
        <v>5.7386244306940719E-2</v>
      </c>
      <c r="BS7">
        <v>0.36917765266208402</v>
      </c>
      <c r="BT7">
        <v>0.214247877705421</v>
      </c>
      <c r="BU7">
        <v>16.698</v>
      </c>
      <c r="BV7">
        <v>0.35445420943911565</v>
      </c>
      <c r="BW7">
        <v>16.659347843638436</v>
      </c>
      <c r="BX7">
        <v>39</v>
      </c>
      <c r="BY7">
        <v>9</v>
      </c>
      <c r="BZ7">
        <v>423</v>
      </c>
    </row>
    <row r="8" spans="1:78" ht="16.5">
      <c r="A8" s="107" t="str">
        <f t="shared" si="1"/>
        <v>마니교통</v>
      </c>
      <c r="B8" s="108" t="str">
        <f t="shared" si="2"/>
        <v>이강우</v>
      </c>
      <c r="C8" s="109" t="str">
        <f t="shared" si="3"/>
        <v>D</v>
      </c>
      <c r="D8" s="110">
        <f t="shared" si="4"/>
        <v>0.82666666666666666</v>
      </c>
      <c r="E8" s="111">
        <f t="shared" si="5"/>
        <v>2532</v>
      </c>
      <c r="F8" s="112" t="str">
        <f t="shared" si="6"/>
        <v>81</v>
      </c>
      <c r="G8" s="113" t="str">
        <f t="shared" si="7"/>
        <v>70바2496</v>
      </c>
      <c r="H8" s="114">
        <f t="shared" si="8"/>
        <v>1</v>
      </c>
      <c r="I8" s="115">
        <f t="shared" si="9"/>
        <v>3885.3919999999998</v>
      </c>
      <c r="J8" s="116">
        <f t="shared" si="10"/>
        <v>6.3127958977928389E-2</v>
      </c>
      <c r="K8" s="116">
        <f t="shared" si="11"/>
        <v>0.40556983607267449</v>
      </c>
      <c r="L8" s="116">
        <f t="shared" si="12"/>
        <v>0.1775882587908762</v>
      </c>
      <c r="M8" s="117">
        <f t="shared" si="13"/>
        <v>18.181999999999999</v>
      </c>
      <c r="N8" s="118">
        <f t="shared" si="14"/>
        <v>0.92654743716978882</v>
      </c>
      <c r="O8" s="118">
        <f t="shared" si="15"/>
        <v>31.60556257901391</v>
      </c>
      <c r="P8" s="219">
        <f t="shared" si="16"/>
        <v>86</v>
      </c>
      <c r="Q8" s="220">
        <f t="shared" si="17"/>
        <v>36</v>
      </c>
      <c r="R8" s="220">
        <f t="shared" si="18"/>
        <v>1228</v>
      </c>
      <c r="T8">
        <v>508</v>
      </c>
      <c r="U8">
        <v>2532</v>
      </c>
      <c r="V8" t="s">
        <v>172</v>
      </c>
      <c r="W8">
        <v>3885.3919999999998</v>
      </c>
      <c r="X8">
        <v>2238.096</v>
      </c>
      <c r="Y8">
        <v>1.736</v>
      </c>
      <c r="Z8">
        <v>18.181999999999999</v>
      </c>
      <c r="AA8">
        <v>255.98746199999999</v>
      </c>
      <c r="AB8">
        <v>16.159966000000001</v>
      </c>
      <c r="AC8">
        <v>103.82079299999999</v>
      </c>
      <c r="AD8" s="1">
        <v>690</v>
      </c>
      <c r="AE8">
        <v>36</v>
      </c>
      <c r="AF8">
        <v>1228</v>
      </c>
      <c r="AG8">
        <v>80</v>
      </c>
      <c r="AH8">
        <v>15.178055000000001</v>
      </c>
      <c r="AI8">
        <v>8120.2</v>
      </c>
      <c r="AJ8">
        <v>0</v>
      </c>
      <c r="AK8">
        <v>86</v>
      </c>
      <c r="AL8">
        <v>47534</v>
      </c>
      <c r="AM8">
        <v>0.82666666666666666</v>
      </c>
      <c r="AN8" t="s">
        <v>67</v>
      </c>
      <c r="AO8">
        <v>3885.3919999999998</v>
      </c>
      <c r="AP8" t="s">
        <v>227</v>
      </c>
      <c r="AQ8" t="s">
        <v>115</v>
      </c>
      <c r="AR8" t="s">
        <v>117</v>
      </c>
      <c r="AS8" t="s">
        <v>115</v>
      </c>
      <c r="AT8" t="s">
        <v>117</v>
      </c>
      <c r="AU8" t="s">
        <v>169</v>
      </c>
      <c r="AV8" t="s">
        <v>172</v>
      </c>
      <c r="AW8" t="s">
        <v>67</v>
      </c>
      <c r="AX8">
        <v>2532</v>
      </c>
      <c r="AY8" t="s">
        <v>194</v>
      </c>
      <c r="AZ8">
        <v>1</v>
      </c>
      <c r="BA8" t="s">
        <v>183</v>
      </c>
      <c r="BB8">
        <v>1</v>
      </c>
      <c r="BC8">
        <v>1</v>
      </c>
      <c r="BE8" t="s">
        <v>67</v>
      </c>
      <c r="BF8">
        <v>0</v>
      </c>
      <c r="BG8" t="s">
        <v>174</v>
      </c>
      <c r="BI8" t="s">
        <v>115</v>
      </c>
      <c r="BJ8" t="s">
        <v>172</v>
      </c>
      <c r="BK8" t="s">
        <v>67</v>
      </c>
      <c r="BL8">
        <v>0.82666666666666666</v>
      </c>
      <c r="BM8">
        <v>2532</v>
      </c>
      <c r="BN8" t="s">
        <v>117</v>
      </c>
      <c r="BO8" t="s">
        <v>169</v>
      </c>
      <c r="BP8">
        <v>1</v>
      </c>
      <c r="BQ8">
        <v>3885.3919999999998</v>
      </c>
      <c r="BR8">
        <v>6.3127958977928389E-2</v>
      </c>
      <c r="BS8">
        <v>0.40556983607267449</v>
      </c>
      <c r="BT8">
        <v>0.1775882587908762</v>
      </c>
      <c r="BU8">
        <v>18.181999999999999</v>
      </c>
      <c r="BV8">
        <v>0.92654743716978882</v>
      </c>
      <c r="BW8">
        <v>31.60556257901391</v>
      </c>
      <c r="BX8">
        <v>86</v>
      </c>
      <c r="BY8">
        <v>36</v>
      </c>
      <c r="BZ8">
        <v>1228</v>
      </c>
    </row>
    <row r="9" spans="1:78" ht="16.5">
      <c r="A9" s="124" t="str">
        <f t="shared" si="1"/>
        <v>마니교통</v>
      </c>
      <c r="B9" s="125" t="str">
        <f t="shared" si="2"/>
        <v>조형만</v>
      </c>
      <c r="C9" s="126" t="str">
        <f t="shared" si="3"/>
        <v>C</v>
      </c>
      <c r="D9" s="127">
        <f t="shared" si="4"/>
        <v>0.8738095238095237</v>
      </c>
      <c r="E9" s="128">
        <f t="shared" si="5"/>
        <v>5569</v>
      </c>
      <c r="F9" s="129" t="str">
        <f t="shared" si="6"/>
        <v>81</v>
      </c>
      <c r="G9" s="130" t="str">
        <f t="shared" si="7"/>
        <v>70바1273</v>
      </c>
      <c r="H9" s="131">
        <f t="shared" si="8"/>
        <v>1</v>
      </c>
      <c r="I9" s="132">
        <f t="shared" si="9"/>
        <v>459.52499999999998</v>
      </c>
      <c r="J9" s="133">
        <f t="shared" si="10"/>
        <v>5.4782403176075342E-2</v>
      </c>
      <c r="K9" s="133">
        <f t="shared" si="11"/>
        <v>0.35881444571904619</v>
      </c>
      <c r="L9" s="133">
        <f t="shared" si="12"/>
        <v>0.22414449703498179</v>
      </c>
      <c r="M9" s="134">
        <f t="shared" si="13"/>
        <v>21.602</v>
      </c>
      <c r="N9" s="135">
        <f t="shared" si="14"/>
        <v>0.65284804961645182</v>
      </c>
      <c r="O9" s="135">
        <f t="shared" si="15"/>
        <v>38.082802894293025</v>
      </c>
      <c r="P9" s="217">
        <f t="shared" si="16"/>
        <v>8</v>
      </c>
      <c r="Q9" s="218">
        <f t="shared" si="17"/>
        <v>3</v>
      </c>
      <c r="R9" s="218">
        <f t="shared" si="18"/>
        <v>175</v>
      </c>
      <c r="T9">
        <v>508</v>
      </c>
      <c r="U9">
        <v>5569</v>
      </c>
      <c r="V9" t="s">
        <v>173</v>
      </c>
      <c r="W9">
        <v>459.52499999999998</v>
      </c>
      <c r="X9">
        <v>250.446</v>
      </c>
      <c r="Y9">
        <v>1.835</v>
      </c>
      <c r="Z9">
        <v>21.602</v>
      </c>
      <c r="AA9">
        <v>28.673878999999999</v>
      </c>
      <c r="AB9">
        <v>1.570824</v>
      </c>
      <c r="AC9">
        <v>10.288601999999999</v>
      </c>
      <c r="AD9" s="1">
        <v>103</v>
      </c>
      <c r="AE9">
        <v>3</v>
      </c>
      <c r="AF9">
        <v>175</v>
      </c>
      <c r="AG9">
        <v>81</v>
      </c>
      <c r="AH9">
        <v>16.025908999999999</v>
      </c>
      <c r="AI9">
        <v>750.3</v>
      </c>
      <c r="AJ9">
        <v>0</v>
      </c>
      <c r="AK9">
        <v>8</v>
      </c>
      <c r="AL9">
        <v>2062</v>
      </c>
      <c r="AM9">
        <v>0.8738095238095237</v>
      </c>
      <c r="AN9" t="s">
        <v>69</v>
      </c>
      <c r="AO9">
        <v>459.52499999999998</v>
      </c>
      <c r="AP9" t="s">
        <v>228</v>
      </c>
      <c r="AQ9" t="s">
        <v>115</v>
      </c>
      <c r="AR9" t="s">
        <v>117</v>
      </c>
      <c r="AS9" t="s">
        <v>115</v>
      </c>
      <c r="AT9" t="s">
        <v>117</v>
      </c>
      <c r="AU9" t="s">
        <v>166</v>
      </c>
      <c r="AV9" t="s">
        <v>173</v>
      </c>
      <c r="AW9" t="s">
        <v>69</v>
      </c>
      <c r="AX9">
        <v>5569</v>
      </c>
      <c r="AY9" t="s">
        <v>192</v>
      </c>
      <c r="AZ9">
        <v>2</v>
      </c>
      <c r="BA9" t="s">
        <v>229</v>
      </c>
      <c r="BB9">
        <v>1</v>
      </c>
      <c r="BC9">
        <v>1</v>
      </c>
      <c r="BE9" t="s">
        <v>68</v>
      </c>
      <c r="BF9">
        <v>-1</v>
      </c>
      <c r="BG9" t="s">
        <v>222</v>
      </c>
      <c r="BI9" t="s">
        <v>115</v>
      </c>
      <c r="BJ9" t="s">
        <v>173</v>
      </c>
      <c r="BK9" t="s">
        <v>69</v>
      </c>
      <c r="BL9">
        <v>0.8738095238095237</v>
      </c>
      <c r="BM9">
        <v>5569</v>
      </c>
      <c r="BN9" t="s">
        <v>117</v>
      </c>
      <c r="BO9" t="s">
        <v>166</v>
      </c>
      <c r="BP9">
        <v>1</v>
      </c>
      <c r="BQ9">
        <v>459.52499999999998</v>
      </c>
      <c r="BR9">
        <v>5.4782403176075342E-2</v>
      </c>
      <c r="BS9">
        <v>0.35881444571904619</v>
      </c>
      <c r="BT9">
        <v>0.22414449703498179</v>
      </c>
      <c r="BU9">
        <v>21.602</v>
      </c>
      <c r="BV9">
        <v>0.65284804961645182</v>
      </c>
      <c r="BW9">
        <v>38.082802894293025</v>
      </c>
      <c r="BX9">
        <v>8</v>
      </c>
      <c r="BY9">
        <v>3</v>
      </c>
      <c r="BZ9">
        <v>175</v>
      </c>
    </row>
    <row r="10" spans="1:78" ht="16.5">
      <c r="A10" s="107" t="str">
        <f t="shared" si="1"/>
        <v>마니교통</v>
      </c>
      <c r="B10" s="108" t="str">
        <f t="shared" si="2"/>
        <v>채수범</v>
      </c>
      <c r="C10" s="109" t="str">
        <f t="shared" si="3"/>
        <v>D</v>
      </c>
      <c r="D10" s="110">
        <f t="shared" si="4"/>
        <v>0.81333333333333324</v>
      </c>
      <c r="E10" s="111">
        <f t="shared" si="5"/>
        <v>4547</v>
      </c>
      <c r="F10" s="112" t="str">
        <f t="shared" si="6"/>
        <v>81</v>
      </c>
      <c r="G10" s="113" t="str">
        <f t="shared" si="7"/>
        <v>70바2496</v>
      </c>
      <c r="H10" s="114">
        <f t="shared" si="8"/>
        <v>1</v>
      </c>
      <c r="I10" s="115">
        <f t="shared" si="9"/>
        <v>1641.7919999999999</v>
      </c>
      <c r="J10" s="116">
        <f t="shared" si="10"/>
        <v>7.9877886453750865E-2</v>
      </c>
      <c r="K10" s="116">
        <f t="shared" si="11"/>
        <v>0.4257921346557284</v>
      </c>
      <c r="L10" s="116">
        <f t="shared" si="12"/>
        <v>0.18272716641328501</v>
      </c>
      <c r="M10" s="117">
        <f t="shared" si="13"/>
        <v>19.414000000000001</v>
      </c>
      <c r="N10" s="118">
        <f t="shared" si="14"/>
        <v>1.4618173313062801</v>
      </c>
      <c r="O10" s="118">
        <f t="shared" si="15"/>
        <v>26.312711963513042</v>
      </c>
      <c r="P10" s="219">
        <f t="shared" si="16"/>
        <v>50</v>
      </c>
      <c r="Q10" s="220">
        <f t="shared" si="17"/>
        <v>24</v>
      </c>
      <c r="R10" s="220">
        <f t="shared" si="18"/>
        <v>432</v>
      </c>
      <c r="T10">
        <v>508</v>
      </c>
      <c r="U10">
        <v>4547</v>
      </c>
      <c r="V10" t="s">
        <v>184</v>
      </c>
      <c r="W10">
        <v>1641.7919999999999</v>
      </c>
      <c r="X10">
        <v>961.25099999999998</v>
      </c>
      <c r="Y10">
        <v>1.708</v>
      </c>
      <c r="Z10">
        <v>19.414000000000001</v>
      </c>
      <c r="AA10">
        <v>112.626653</v>
      </c>
      <c r="AB10">
        <v>8.9963789999999992</v>
      </c>
      <c r="AC10">
        <v>47.955542999999999</v>
      </c>
      <c r="AD10" s="1">
        <v>300</v>
      </c>
      <c r="AE10">
        <v>24</v>
      </c>
      <c r="AF10">
        <v>432</v>
      </c>
      <c r="AG10">
        <v>79</v>
      </c>
      <c r="AH10">
        <v>14.577294999999999</v>
      </c>
      <c r="AI10">
        <v>4324.1000000000004</v>
      </c>
      <c r="AJ10">
        <v>0</v>
      </c>
      <c r="AK10">
        <v>50</v>
      </c>
      <c r="AL10">
        <v>33574</v>
      </c>
      <c r="AM10">
        <v>0.81333333333333324</v>
      </c>
      <c r="AN10" t="s">
        <v>67</v>
      </c>
      <c r="AO10">
        <v>1641.7919999999999</v>
      </c>
      <c r="AP10" t="s">
        <v>230</v>
      </c>
      <c r="AQ10" t="s">
        <v>115</v>
      </c>
      <c r="AR10" t="s">
        <v>117</v>
      </c>
      <c r="AS10" t="s">
        <v>115</v>
      </c>
      <c r="AT10" t="s">
        <v>117</v>
      </c>
      <c r="AU10" t="s">
        <v>169</v>
      </c>
      <c r="AV10" t="s">
        <v>184</v>
      </c>
      <c r="AW10" t="s">
        <v>67</v>
      </c>
      <c r="AX10">
        <v>4547</v>
      </c>
      <c r="AY10" t="s">
        <v>194</v>
      </c>
      <c r="AZ10">
        <v>2</v>
      </c>
      <c r="BA10" t="s">
        <v>231</v>
      </c>
      <c r="BB10">
        <v>1</v>
      </c>
      <c r="BC10">
        <v>1</v>
      </c>
      <c r="BE10" t="s">
        <v>67</v>
      </c>
      <c r="BF10">
        <v>0</v>
      </c>
      <c r="BG10" t="s">
        <v>174</v>
      </c>
      <c r="BI10" t="s">
        <v>115</v>
      </c>
      <c r="BJ10" t="s">
        <v>184</v>
      </c>
      <c r="BK10" t="s">
        <v>67</v>
      </c>
      <c r="BL10">
        <v>0.81333333333333324</v>
      </c>
      <c r="BM10">
        <v>4547</v>
      </c>
      <c r="BN10" t="s">
        <v>117</v>
      </c>
      <c r="BO10" t="s">
        <v>169</v>
      </c>
      <c r="BP10">
        <v>1</v>
      </c>
      <c r="BQ10">
        <v>1641.7919999999999</v>
      </c>
      <c r="BR10">
        <v>7.9877886453750865E-2</v>
      </c>
      <c r="BS10">
        <v>0.4257921346557284</v>
      </c>
      <c r="BT10">
        <v>0.18272716641328501</v>
      </c>
      <c r="BU10">
        <v>19.414000000000001</v>
      </c>
      <c r="BV10">
        <v>1.4618173313062801</v>
      </c>
      <c r="BW10">
        <v>26.312711963513042</v>
      </c>
      <c r="BX10">
        <v>50</v>
      </c>
      <c r="BY10">
        <v>24</v>
      </c>
      <c r="BZ10">
        <v>432</v>
      </c>
    </row>
  </sheetData>
  <sortState xmlns:xlrd2="http://schemas.microsoft.com/office/spreadsheetml/2017/richdata2" ref="T4:AN10">
    <sortCondition ref="AB4:AB10"/>
    <sortCondition descending="1" ref="AD4:AD10"/>
  </sortState>
  <phoneticPr fontId="3" type="noConversion"/>
  <conditionalFormatting sqref="C5:D10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6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6" t="s">
        <v>233</v>
      </c>
      <c r="B2" s="247"/>
      <c r="C2" s="248"/>
      <c r="D2" s="248"/>
      <c r="E2" s="246"/>
      <c r="F2" s="249"/>
      <c r="G2" s="246"/>
      <c r="H2" s="246"/>
      <c r="I2" s="246"/>
      <c r="J2" s="246"/>
      <c r="K2" s="250"/>
      <c r="L2" s="250"/>
      <c r="M2" s="250"/>
      <c r="N2" s="250"/>
      <c r="O2" s="250"/>
      <c r="P2" s="250"/>
      <c r="Q2" s="250"/>
      <c r="R2" s="250"/>
    </row>
    <row r="3" spans="1:18">
      <c r="A3" s="250"/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</row>
    <row r="4" spans="1:18" ht="26.25">
      <c r="A4" s="251" t="s">
        <v>234</v>
      </c>
      <c r="B4" s="252"/>
      <c r="C4" s="253"/>
      <c r="D4" s="254"/>
      <c r="E4" s="255"/>
      <c r="F4" s="256"/>
      <c r="G4" s="250"/>
      <c r="H4" s="255"/>
      <c r="I4" s="250"/>
      <c r="J4" s="250"/>
      <c r="K4" s="250"/>
      <c r="L4" s="250"/>
      <c r="M4" s="250"/>
      <c r="N4" s="250"/>
      <c r="O4" s="250"/>
      <c r="P4" s="250"/>
      <c r="Q4" s="250"/>
      <c r="R4" s="250"/>
    </row>
    <row r="5" spans="1:18" ht="26.25">
      <c r="A5" s="257"/>
      <c r="B5" s="250"/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  <c r="O5" s="250"/>
      <c r="P5" s="250"/>
      <c r="Q5" s="250"/>
      <c r="R5" s="250"/>
    </row>
    <row r="6" spans="1:18" ht="17.25">
      <c r="A6" s="258" t="s">
        <v>235</v>
      </c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</row>
    <row r="7" spans="1:18" ht="17.25">
      <c r="A7" s="258"/>
      <c r="B7" s="250"/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</row>
    <row r="8" spans="1:18" ht="17.25">
      <c r="A8" s="259" t="s">
        <v>161</v>
      </c>
      <c r="B8" s="260"/>
      <c r="C8" s="260"/>
      <c r="D8" s="260"/>
      <c r="E8" s="260"/>
      <c r="F8" s="260"/>
      <c r="G8" s="260"/>
      <c r="H8" s="260"/>
      <c r="I8" s="260"/>
      <c r="J8" s="260"/>
      <c r="K8" s="260"/>
      <c r="L8" s="260"/>
      <c r="M8" s="260"/>
      <c r="N8" s="260"/>
      <c r="O8" s="260"/>
      <c r="P8" s="260"/>
      <c r="Q8" s="260"/>
      <c r="R8" s="260"/>
    </row>
    <row r="9" spans="1:18">
      <c r="A9" s="260"/>
      <c r="B9" s="260"/>
      <c r="C9" s="260"/>
      <c r="D9" s="260"/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60"/>
      <c r="Q9" s="260"/>
      <c r="R9" s="260"/>
    </row>
    <row r="10" spans="1:18">
      <c r="A10" s="260" t="s">
        <v>232</v>
      </c>
      <c r="B10" s="260"/>
      <c r="C10" s="260"/>
      <c r="D10" s="260"/>
      <c r="E10" s="260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0"/>
      <c r="R10" s="260"/>
    </row>
    <row r="11" spans="1:18">
      <c r="A11" s="260"/>
      <c r="B11" s="260"/>
      <c r="C11" s="260"/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60"/>
      <c r="Q11" s="260"/>
      <c r="R11" s="260"/>
    </row>
    <row r="12" spans="1:18">
      <c r="A12" s="250"/>
      <c r="B12" s="250"/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</row>
    <row r="13" spans="1:18" ht="37.5" customHeight="1">
      <c r="A13" s="261" t="s">
        <v>0</v>
      </c>
      <c r="B13" s="262" t="s">
        <v>73</v>
      </c>
      <c r="C13" s="263" t="s">
        <v>65</v>
      </c>
      <c r="D13" s="263" t="s">
        <v>152</v>
      </c>
      <c r="E13" s="264" t="s">
        <v>138</v>
      </c>
      <c r="F13" s="262" t="s">
        <v>143</v>
      </c>
      <c r="G13" s="264" t="s">
        <v>141</v>
      </c>
      <c r="H13" s="264" t="s">
        <v>145</v>
      </c>
      <c r="I13" s="224" t="s">
        <v>147</v>
      </c>
      <c r="J13" s="264" t="s">
        <v>11</v>
      </c>
      <c r="K13" s="264" t="s">
        <v>12</v>
      </c>
      <c r="L13" s="264" t="s">
        <v>13</v>
      </c>
      <c r="M13" s="264" t="s">
        <v>104</v>
      </c>
      <c r="N13" s="264" t="s">
        <v>6</v>
      </c>
      <c r="O13" s="264" t="s">
        <v>7</v>
      </c>
      <c r="P13" s="264" t="s">
        <v>156</v>
      </c>
      <c r="Q13" s="265" t="s">
        <v>158</v>
      </c>
      <c r="R13" s="265" t="s">
        <v>159</v>
      </c>
    </row>
    <row r="14" spans="1:18" ht="16.5">
      <c r="A14" s="266" t="s">
        <v>115</v>
      </c>
      <c r="B14" s="267" t="s">
        <v>171</v>
      </c>
      <c r="C14" s="268" t="s">
        <v>67</v>
      </c>
      <c r="D14" s="269">
        <v>0.82</v>
      </c>
      <c r="E14" s="270">
        <v>7014</v>
      </c>
      <c r="F14" s="225" t="s">
        <v>116</v>
      </c>
      <c r="G14" s="271" t="s">
        <v>165</v>
      </c>
      <c r="H14" s="272">
        <v>1</v>
      </c>
      <c r="I14" s="226">
        <v>2539.1149999999998</v>
      </c>
      <c r="J14" s="273">
        <v>5.7386244306940719E-2</v>
      </c>
      <c r="K14" s="273">
        <v>0.36917765266208402</v>
      </c>
      <c r="L14" s="273">
        <v>0.214247877705421</v>
      </c>
      <c r="M14" s="274">
        <v>16.698</v>
      </c>
      <c r="N14" s="275">
        <v>0.35445420943911565</v>
      </c>
      <c r="O14" s="275">
        <v>16.659347843638436</v>
      </c>
      <c r="P14" s="276">
        <v>39</v>
      </c>
      <c r="Q14" s="277">
        <v>9</v>
      </c>
      <c r="R14" s="277">
        <v>423</v>
      </c>
    </row>
    <row r="15" spans="1:18" ht="16.5">
      <c r="A15" s="266" t="s">
        <v>115</v>
      </c>
      <c r="B15" s="267" t="s">
        <v>172</v>
      </c>
      <c r="C15" s="268" t="s">
        <v>67</v>
      </c>
      <c r="D15" s="269">
        <v>0.82666666666666666</v>
      </c>
      <c r="E15" s="270">
        <v>2532</v>
      </c>
      <c r="F15" s="225" t="s">
        <v>117</v>
      </c>
      <c r="G15" s="271" t="s">
        <v>169</v>
      </c>
      <c r="H15" s="272">
        <v>1</v>
      </c>
      <c r="I15" s="226">
        <v>3885.3919999999998</v>
      </c>
      <c r="J15" s="273">
        <v>6.3127958977928389E-2</v>
      </c>
      <c r="K15" s="273">
        <v>0.40556983607267449</v>
      </c>
      <c r="L15" s="273">
        <v>0.1775882587908762</v>
      </c>
      <c r="M15" s="274">
        <v>18.181999999999999</v>
      </c>
      <c r="N15" s="275">
        <v>0.92654743716978882</v>
      </c>
      <c r="O15" s="275">
        <v>31.60556257901391</v>
      </c>
      <c r="P15" s="276">
        <v>86</v>
      </c>
      <c r="Q15" s="277">
        <v>36</v>
      </c>
      <c r="R15" s="277">
        <v>1228</v>
      </c>
    </row>
    <row r="16" spans="1:18" ht="16.5">
      <c r="A16" s="266" t="s">
        <v>115</v>
      </c>
      <c r="B16" s="267" t="s">
        <v>184</v>
      </c>
      <c r="C16" s="268" t="s">
        <v>67</v>
      </c>
      <c r="D16" s="269">
        <v>0.81333333333333324</v>
      </c>
      <c r="E16" s="270">
        <v>4547</v>
      </c>
      <c r="F16" s="225" t="s">
        <v>117</v>
      </c>
      <c r="G16" s="271" t="s">
        <v>169</v>
      </c>
      <c r="H16" s="272">
        <v>1</v>
      </c>
      <c r="I16" s="226">
        <v>1641.7919999999999</v>
      </c>
      <c r="J16" s="273">
        <v>7.9877886453750865E-2</v>
      </c>
      <c r="K16" s="273">
        <v>0.4257921346557284</v>
      </c>
      <c r="L16" s="273">
        <v>0.18272716641328501</v>
      </c>
      <c r="M16" s="274">
        <v>19.414000000000001</v>
      </c>
      <c r="N16" s="275">
        <v>1.4618173313062801</v>
      </c>
      <c r="O16" s="275">
        <v>26.312711963513042</v>
      </c>
      <c r="P16" s="276">
        <v>50</v>
      </c>
      <c r="Q16" s="277">
        <v>24</v>
      </c>
      <c r="R16" s="277">
        <v>432</v>
      </c>
    </row>
  </sheetData>
  <phoneticPr fontId="3" type="noConversion"/>
  <conditionalFormatting sqref="C14:D16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2B92-E261-4FC4-8F08-886009722B18}">
  <sheetPr>
    <tabColor rgb="FFFF0000"/>
  </sheetPr>
  <dimension ref="A1:R16"/>
  <sheetViews>
    <sheetView showGridLines="0" zoomScaleNormal="100" zoomScaleSheetLayoutView="85" workbookViewId="0"/>
  </sheetViews>
  <sheetFormatPr defaultRowHeight="13.5"/>
  <cols>
    <col min="1" max="2" width="9.140625" style="302"/>
    <col min="3" max="3" width="9.85546875" style="302" customWidth="1"/>
    <col min="4" max="16384" width="9.140625" style="302"/>
  </cols>
  <sheetData>
    <row r="1" spans="1:18" ht="3.75" customHeight="1">
      <c r="A1" s="307"/>
      <c r="B1" s="308"/>
      <c r="C1" s="309"/>
      <c r="D1" s="310"/>
      <c r="E1" s="310"/>
      <c r="F1" s="311"/>
      <c r="G1" s="310"/>
      <c r="H1" s="310"/>
      <c r="I1" s="310"/>
      <c r="J1" s="310"/>
      <c r="K1" s="310"/>
    </row>
    <row r="2" spans="1:18" ht="41.25">
      <c r="A2" s="316" t="s">
        <v>236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</row>
    <row r="4" spans="1:18" ht="17.25">
      <c r="A4" s="305" t="s">
        <v>237</v>
      </c>
      <c r="B4" s="306"/>
      <c r="C4" s="306"/>
      <c r="D4" s="306"/>
      <c r="E4" s="306"/>
      <c r="F4" s="306"/>
      <c r="G4" s="306"/>
      <c r="H4" s="306"/>
      <c r="I4" s="306"/>
      <c r="J4" s="306"/>
      <c r="K4" s="306"/>
      <c r="R4" s="312"/>
    </row>
    <row r="5" spans="1:18" ht="16.5">
      <c r="R5" s="312"/>
    </row>
    <row r="6" spans="1:18" ht="26.25">
      <c r="A6" s="303"/>
      <c r="R6" s="312"/>
    </row>
    <row r="7" spans="1:18" ht="130.5" customHeight="1">
      <c r="A7" s="303"/>
    </row>
    <row r="8" spans="1:18" ht="26.25">
      <c r="A8" s="303"/>
      <c r="R8" s="312"/>
    </row>
    <row r="9" spans="1:18" ht="26.25">
      <c r="A9" s="303"/>
      <c r="R9" s="312"/>
    </row>
    <row r="10" spans="1:18" ht="40.5" customHeight="1">
      <c r="A10" s="303" t="s">
        <v>238</v>
      </c>
    </row>
    <row r="11" spans="1:18" ht="19.5" customHeight="1">
      <c r="A11" s="303"/>
    </row>
    <row r="12" spans="1:18" ht="17.25">
      <c r="A12" s="304" t="s">
        <v>239</v>
      </c>
      <c r="R12" s="312"/>
    </row>
    <row r="13" spans="1:18" ht="40.5">
      <c r="A13" s="317" t="s">
        <v>0</v>
      </c>
      <c r="B13" s="318" t="s">
        <v>73</v>
      </c>
      <c r="C13" s="319" t="s">
        <v>65</v>
      </c>
      <c r="D13" s="319" t="s">
        <v>152</v>
      </c>
      <c r="E13" s="320" t="s">
        <v>138</v>
      </c>
      <c r="F13" s="318" t="s">
        <v>143</v>
      </c>
      <c r="G13" s="320" t="s">
        <v>141</v>
      </c>
      <c r="H13" s="320" t="s">
        <v>145</v>
      </c>
      <c r="I13" s="321" t="s">
        <v>147</v>
      </c>
      <c r="J13" s="320" t="s">
        <v>6</v>
      </c>
      <c r="K13" s="320" t="s">
        <v>7</v>
      </c>
      <c r="R13" s="312"/>
    </row>
    <row r="14" spans="1:18" ht="16.5">
      <c r="A14" s="266" t="s">
        <v>115</v>
      </c>
      <c r="B14" s="267" t="s">
        <v>172</v>
      </c>
      <c r="C14" s="268" t="s">
        <v>67</v>
      </c>
      <c r="D14" s="269">
        <v>0.82666666666666666</v>
      </c>
      <c r="E14" s="270">
        <v>2532</v>
      </c>
      <c r="F14" s="225" t="s">
        <v>117</v>
      </c>
      <c r="G14" s="271" t="s">
        <v>169</v>
      </c>
      <c r="H14" s="272">
        <v>1</v>
      </c>
      <c r="I14" s="226">
        <v>3885.3919999999998</v>
      </c>
      <c r="J14" s="275">
        <v>0.92654743716978882</v>
      </c>
      <c r="K14" s="322">
        <v>31.60556257901391</v>
      </c>
      <c r="R14" s="312"/>
    </row>
    <row r="15" spans="1:18" ht="16.5">
      <c r="A15" s="266" t="s">
        <v>115</v>
      </c>
      <c r="B15" s="267" t="s">
        <v>173</v>
      </c>
      <c r="C15" s="268" t="s">
        <v>69</v>
      </c>
      <c r="D15" s="269">
        <v>0.8738095238095237</v>
      </c>
      <c r="E15" s="270">
        <v>5569</v>
      </c>
      <c r="F15" s="225" t="s">
        <v>117</v>
      </c>
      <c r="G15" s="271" t="s">
        <v>166</v>
      </c>
      <c r="H15" s="272">
        <v>1</v>
      </c>
      <c r="I15" s="226">
        <v>459.52499999999998</v>
      </c>
      <c r="J15" s="275">
        <v>0.65284804961645182</v>
      </c>
      <c r="K15" s="322">
        <v>38.082802894293025</v>
      </c>
      <c r="R15" s="312"/>
    </row>
    <row r="16" spans="1:18" ht="16.5">
      <c r="A16" s="266" t="s">
        <v>115</v>
      </c>
      <c r="B16" s="267" t="s">
        <v>184</v>
      </c>
      <c r="C16" s="268" t="s">
        <v>67</v>
      </c>
      <c r="D16" s="269">
        <v>0.81333333333333324</v>
      </c>
      <c r="E16" s="270">
        <v>4547</v>
      </c>
      <c r="F16" s="225" t="s">
        <v>117</v>
      </c>
      <c r="G16" s="271" t="s">
        <v>169</v>
      </c>
      <c r="H16" s="272">
        <v>1</v>
      </c>
      <c r="I16" s="226">
        <v>1641.7919999999999</v>
      </c>
      <c r="J16" s="275">
        <v>1.4618173313062801</v>
      </c>
      <c r="K16" s="322">
        <v>26.312711963513042</v>
      </c>
    </row>
  </sheetData>
  <mergeCells count="1">
    <mergeCell ref="A2:K2"/>
  </mergeCells>
  <phoneticPr fontId="3" type="noConversion"/>
  <conditionalFormatting sqref="C14:D1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2025-03-04T02:05:13Z</dcterms:modified>
</cp:coreProperties>
</file>