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DEC8D632-33CA-406F-8A15-380069224CDC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8" r:id="rId8"/>
  </sheets>
  <definedNames>
    <definedName name="_xlnm._FilterDatabase" localSheetId="7" hidden="1">'급감속과다 명단'!$A$13:$K$27</definedName>
    <definedName name="_xlnm._FilterDatabase" localSheetId="4" hidden="1">운전자별!$A$4:$BR$24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운전자별!$A$1:$R$51</definedName>
    <definedName name="_xlnm.Print_Area" localSheetId="1">종합!$A$1:$L$138</definedName>
    <definedName name="_xlnm.Print_Area" localSheetId="3">차량별!$A$1:$T$24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8" i="12" l="1"/>
  <c r="D129" i="12"/>
  <c r="E129" i="12"/>
  <c r="F129" i="12"/>
  <c r="G129" i="12"/>
  <c r="H129" i="12"/>
  <c r="I129" i="12"/>
  <c r="J129" i="12"/>
  <c r="E128" i="12"/>
  <c r="F128" i="12"/>
  <c r="G128" i="12"/>
  <c r="H128" i="12"/>
  <c r="J128" i="12"/>
  <c r="D128" i="12"/>
  <c r="B128" i="12"/>
  <c r="B129" i="12"/>
  <c r="B130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16" i="60" l="1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F20" i="60" l="1"/>
  <c r="F19" i="60"/>
  <c r="F16" i="60"/>
  <c r="F21" i="60"/>
  <c r="F17" i="60"/>
  <c r="F22" i="60"/>
  <c r="F18" i="60"/>
  <c r="F23" i="60"/>
  <c r="F24" i="60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F15" i="60"/>
  <c r="F13" i="60"/>
  <c r="F12" i="60"/>
  <c r="F11" i="60"/>
  <c r="J61" i="12" a="1"/>
  <c r="H74" i="12" l="1"/>
  <c r="G74" i="12"/>
  <c r="J61" i="12"/>
  <c r="G76" i="12" l="1"/>
  <c r="G77" i="12"/>
  <c r="G81" i="12"/>
  <c r="G78" i="12"/>
  <c r="G80" i="12"/>
  <c r="G75" i="12"/>
  <c r="G79" i="12"/>
  <c r="H76" i="12"/>
  <c r="H80" i="12"/>
  <c r="H75" i="12"/>
  <c r="H79" i="12"/>
  <c r="H78" i="12"/>
  <c r="H81" i="12"/>
  <c r="H77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K74" i="12" l="1"/>
  <c r="I74" i="12"/>
  <c r="J74" i="12"/>
  <c r="J79" i="12" l="1"/>
  <c r="J80" i="12"/>
  <c r="J77" i="12"/>
  <c r="J76" i="12"/>
  <c r="J81" i="12"/>
  <c r="J78" i="12"/>
  <c r="J75" i="12"/>
  <c r="I81" i="12"/>
  <c r="I78" i="12"/>
  <c r="I79" i="12"/>
  <c r="I80" i="12"/>
  <c r="I77" i="12"/>
  <c r="I76" i="12"/>
  <c r="I75" i="12"/>
  <c r="K79" i="12"/>
  <c r="K80" i="12"/>
  <c r="K77" i="12"/>
  <c r="K81" i="12"/>
  <c r="K78" i="12"/>
  <c r="K76" i="12"/>
  <c r="K75" i="12"/>
  <c r="J10" i="12" l="1"/>
  <c r="J36" i="12" s="1"/>
  <c r="E61" i="12" a="1"/>
  <c r="N61" i="12" a="1"/>
  <c r="I61" i="12" a="1"/>
  <c r="D61" i="12" a="1"/>
  <c r="G61" i="12" a="1"/>
  <c r="H61" i="12" a="1"/>
  <c r="F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<sst xmlns="http://schemas.openxmlformats.org/spreadsheetml/2006/main" count="1776" uniqueCount="395">
  <si>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</si>
  <si>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</si>
  <si>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</si>
  <si>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</si>
  <si>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</si>
  <si>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</si>
  <si>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</si>
  <si>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</si>
  <si>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</si>
  <si>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</si>
  <si>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</si>
  <si>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</si>
  <si>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</si>
  <si>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</si>
  <si>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</si>
  <si>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</si>
  <si>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</si>
  <si>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</si>
  <si>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</si>
  <si>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</si>
  <si>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</si>
  <si>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</si>
  <si>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</si>
  <si>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</si>
  <si>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</si>
  <si>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</si>
  <si>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</si>
  <si>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</si>
  <si>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</si>
  <si>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</si>
  <si>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</si>
  <si>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</si>
  <si>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</si>
  <si>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</si>
  <si>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</si>
  <si>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</si>
  <si>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</si>
  <si>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</si>
  <si>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</si>
  <si>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</si>
  <si>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</si>
  <si>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</si>
  <si>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</si>
  <si>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</si>
  <si>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</si>
  <si>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</si>
  <si>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</si>
  <si>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</si>
  <si>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</si>
  <si>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</si>
  <si>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</si>
  <si>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</si>
  <si>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</si>
  <si>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</si>
  <si>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</si>
  <si>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</si>
  <si>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</si>
  <si>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</si>
  <si>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</si>
  <si>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</si>
  <si>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</si>
  <si>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</si>
  <si>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</si>
  <si>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</si>
  <si>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</si>
  <si>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</si>
  <si>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</si>
  <si>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</si>
  <si>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</si>
  <si>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</si>
  <si>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</si>
  <si>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</si>
  <si>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</si>
  <si>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</si>
  <si>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</si>
  <si>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</si>
  <si>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</si>
  <si>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</si>
  <si>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</si>
  <si>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</si>
  <si>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</si>
  <si>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</si>
  <si>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</si>
  <si>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</si>
  <si>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</si>
  <si>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</si>
  <si>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</si>
  <si>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</si>
  <si>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</si>
  <si>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</si>
  <si>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</si>
  <si>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</si>
  <si>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</si>
  <si>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</si>
  <si>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</si>
  <si>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</si>
  <si>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</si>
  <si>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</si>
  <si>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</si>
  <si>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</si>
  <si>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</si>
  <si>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</si>
  <si>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</si>
  <si>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</si>
  <si>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</si>
  <si>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</si>
  <si>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</si>
  <si>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</si>
  <si>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</si>
  <si>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</si>
  <si>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</si>
  <si>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</si>
  <si>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</si>
  <si>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</si>
  <si>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</si>
  <si>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미추홀교통</t>
  </si>
  <si>
    <t>12</t>
  </si>
  <si>
    <t>75</t>
  </si>
  <si>
    <t>76</t>
  </si>
  <si>
    <t>이상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</si>
  <si>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</si>
  <si>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</si>
  <si>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</si>
  <si>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</si>
  <si>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</si>
  <si>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</si>
  <si>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</si>
  <si>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</si>
  <si>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</si>
  <si>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</si>
  <si>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</si>
  <si>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</si>
  <si>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</si>
  <si>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</si>
  <si>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</si>
  <si>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</si>
  <si>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</si>
  <si>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</si>
  <si>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</si>
  <si>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</si>
  <si>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</si>
  <si>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</si>
  <si>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</si>
  <si>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</si>
  <si>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</si>
  <si>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</si>
  <si>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</si>
  <si>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</si>
  <si>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</si>
  <si>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</si>
  <si>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</si>
  <si>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</si>
  <si>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</si>
  <si>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</si>
  <si>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</si>
  <si>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</si>
  <si>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</si>
  <si>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</si>
  <si>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</si>
  <si>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</si>
  <si>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</si>
  <si>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C</t>
    <phoneticPr fontId="3" type="noConversion"/>
  </si>
  <si>
    <t>최대주행거리</t>
  </si>
  <si>
    <t>[TIP!!] 특별관리 운행사원 관리하려면?</t>
  </si>
  <si>
    <t>대형</t>
  </si>
  <si>
    <t>-</t>
    <phoneticPr fontId="3" type="noConversion"/>
  </si>
  <si>
    <t>미추홀교통</t>
    <phoneticPr fontId="3" type="noConversion"/>
  </si>
  <si>
    <t>1212</t>
  </si>
  <si>
    <t>70바2617</t>
  </si>
  <si>
    <t>70바2619</t>
  </si>
  <si>
    <t>70바2651</t>
  </si>
  <si>
    <t>미추홀교통12B1</t>
  </si>
  <si>
    <t>70바2757</t>
  </si>
  <si>
    <t>70바2759</t>
  </si>
  <si>
    <t>미추홀교통12B2</t>
  </si>
  <si>
    <t>70바2766</t>
  </si>
  <si>
    <t>70바2771</t>
  </si>
  <si>
    <t>70바2777</t>
  </si>
  <si>
    <t>70바2677</t>
  </si>
  <si>
    <t>중형</t>
  </si>
  <si>
    <t>70바2690</t>
  </si>
  <si>
    <t>70바2692</t>
  </si>
  <si>
    <t>70바2694</t>
  </si>
  <si>
    <t>70바2743</t>
  </si>
  <si>
    <t>70바2745</t>
  </si>
  <si>
    <t>70바2764</t>
  </si>
  <si>
    <t>강장묵</t>
  </si>
  <si>
    <t>강태경</t>
  </si>
  <si>
    <t>길득종</t>
  </si>
  <si>
    <t>김건호</t>
  </si>
  <si>
    <t>김상협</t>
  </si>
  <si>
    <t>김상훈</t>
  </si>
  <si>
    <t>김영기</t>
  </si>
  <si>
    <t>김영호</t>
  </si>
  <si>
    <t>김종국</t>
  </si>
  <si>
    <t>박주용</t>
  </si>
  <si>
    <t>배강현</t>
  </si>
  <si>
    <t>선명구</t>
  </si>
  <si>
    <t>성현종</t>
  </si>
  <si>
    <t>안희석</t>
  </si>
  <si>
    <t>오승환</t>
  </si>
  <si>
    <t>유용덕</t>
  </si>
  <si>
    <t>이명호</t>
  </si>
  <si>
    <t>이승훈</t>
  </si>
  <si>
    <t>이영우</t>
  </si>
  <si>
    <t>이영진</t>
  </si>
  <si>
    <t>이우정</t>
  </si>
  <si>
    <t>이재선</t>
  </si>
  <si>
    <t>이진산</t>
  </si>
  <si>
    <t>이청일</t>
  </si>
  <si>
    <t>이현기</t>
  </si>
  <si>
    <t>이현웅</t>
  </si>
  <si>
    <t>장경규</t>
  </si>
  <si>
    <t>장덕</t>
  </si>
  <si>
    <t>장연규</t>
  </si>
  <si>
    <t>정덕균</t>
  </si>
  <si>
    <t>정주경</t>
  </si>
  <si>
    <t>정진식</t>
  </si>
  <si>
    <t>조성기</t>
  </si>
  <si>
    <t>허명국</t>
  </si>
  <si>
    <t>미추홀교통12B5</t>
  </si>
  <si>
    <t>0%(0명)</t>
  </si>
  <si>
    <t>개선율(유카전)</t>
  </si>
  <si>
    <t>순위</t>
  </si>
  <si>
    <t>인천전체</t>
  </si>
  <si>
    <t>미추홀교통12B3</t>
  </si>
  <si>
    <t>미추홀교통12C1</t>
  </si>
  <si>
    <t>7676</t>
  </si>
  <si>
    <t>미추홀교통76F2</t>
  </si>
  <si>
    <t>미추홀교통76D1</t>
  </si>
  <si>
    <t>미추홀교통76F1</t>
  </si>
  <si>
    <t>박준규</t>
  </si>
  <si>
    <t>S</t>
  </si>
  <si>
    <t>미추홀교통12C2</t>
  </si>
  <si>
    <t>▲</t>
  </si>
  <si>
    <t>미추홀교통12C5</t>
  </si>
  <si>
    <t>=</t>
  </si>
  <si>
    <t>미추홀교통12D1</t>
  </si>
  <si>
    <t>▽</t>
  </si>
  <si>
    <t>미추홀교통12B4</t>
  </si>
  <si>
    <t>미추홀교통12D2</t>
  </si>
  <si>
    <t>70바2761</t>
  </si>
  <si>
    <t>70바2683</t>
  </si>
  <si>
    <t>미추홀교통76B1</t>
  </si>
  <si>
    <t>미추홀교통76B2</t>
  </si>
  <si>
    <t>미추홀교통76C1</t>
  </si>
  <si>
    <t>미추홀교통76D2</t>
  </si>
  <si>
    <t>조영기</t>
  </si>
  <si>
    <t>홍성현</t>
  </si>
  <si>
    <t>미추홀교통12C3</t>
  </si>
  <si>
    <t>미추홀교통12A1</t>
  </si>
  <si>
    <t>미추홀교통12B6</t>
  </si>
  <si>
    <t>25%(2명)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</si>
  <si>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</si>
  <si>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</si>
  <si>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</si>
  <si>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</si>
  <si>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</si>
  <si>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</si>
  <si>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</si>
  <si>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1212B</t>
  </si>
  <si>
    <t>7676C</t>
  </si>
  <si>
    <t>미추홀교통76C2</t>
  </si>
  <si>
    <t>1212C</t>
  </si>
  <si>
    <t>미추홀교통12C6</t>
  </si>
  <si>
    <t>1212D</t>
  </si>
  <si>
    <t>미추홀교통12D4</t>
  </si>
  <si>
    <t>7676B</t>
  </si>
  <si>
    <t>1212A</t>
  </si>
  <si>
    <t>7676D</t>
  </si>
  <si>
    <t>미추홀교통12C8</t>
  </si>
  <si>
    <t>7676F</t>
  </si>
  <si>
    <t>미추홀교통76F3</t>
  </si>
  <si>
    <t>1212S</t>
  </si>
  <si>
    <t>미추홀교통76D5</t>
  </si>
  <si>
    <t>미추홀교통76D4</t>
  </si>
  <si>
    <t>미추홀교통12C4</t>
  </si>
  <si>
    <t>미추홀교통12C7</t>
  </si>
  <si>
    <t>미추홀교통12D7</t>
  </si>
  <si>
    <t>미추홀교통12S1</t>
  </si>
  <si>
    <t>미추홀교통12D3</t>
  </si>
  <si>
    <t>대비</t>
  </si>
  <si>
    <t>70바2606</t>
  </si>
  <si>
    <t>70바2682</t>
  </si>
  <si>
    <t>70바2867</t>
  </si>
  <si>
    <t>1212F</t>
  </si>
  <si>
    <t>미추홀교통12F1</t>
  </si>
  <si>
    <t>박은</t>
  </si>
  <si>
    <t>미추홀교통12D5</t>
  </si>
  <si>
    <t>이규택</t>
  </si>
  <si>
    <t>이남용</t>
  </si>
  <si>
    <t>미추홀교통12F2</t>
  </si>
  <si>
    <t>임진희</t>
  </si>
  <si>
    <t>한은규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</si>
  <si>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</si>
  <si>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</si>
  <si>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</si>
  <si>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</si>
  <si>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</si>
  <si>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</si>
  <si>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</si>
  <si>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</si>
  <si>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</si>
  <si>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</si>
  <si>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</si>
  <si>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</si>
  <si>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</si>
  <si>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2%(1명)</t>
  </si>
  <si>
    <t>25'02</t>
    <phoneticPr fontId="3" type="noConversion"/>
  </si>
  <si>
    <t>분석기간: 25.02.01~25.02.28</t>
    <phoneticPr fontId="3" type="noConversion"/>
  </si>
  <si>
    <t>유카후(25년2월)</t>
  </si>
  <si>
    <t>22위/(32개사)</t>
  </si>
  <si>
    <t>4%(2명)</t>
  </si>
  <si>
    <t>25%(12명)</t>
  </si>
  <si>
    <t>21%(10명)</t>
  </si>
  <si>
    <t>35%(17명)</t>
  </si>
  <si>
    <t>13%(5명)</t>
  </si>
  <si>
    <t>33%(4명)</t>
  </si>
  <si>
    <t>13%(1명)</t>
  </si>
  <si>
    <t>50%(4명)</t>
  </si>
  <si>
    <t>미추홀교통76F4</t>
  </si>
  <si>
    <t>51174922335.151</t>
  </si>
  <si>
    <t>미추홀교통76D8</t>
  </si>
  <si>
    <t>5118951121.55</t>
  </si>
  <si>
    <t>미추홀교통12B7</t>
  </si>
  <si>
    <t>5111061953.783</t>
  </si>
  <si>
    <t>51180091602.277</t>
  </si>
  <si>
    <t>5112957253.122</t>
  </si>
  <si>
    <t>미추홀교통76B3</t>
  </si>
  <si>
    <t>51173492062.845</t>
  </si>
  <si>
    <t>미추홀교통76D7</t>
  </si>
  <si>
    <t>5115736242.129</t>
  </si>
  <si>
    <t>미추홀교통12B9</t>
  </si>
  <si>
    <t>5113002310.003</t>
  </si>
  <si>
    <t>51163212078.028</t>
  </si>
  <si>
    <t>김찬</t>
  </si>
  <si>
    <t>5118328379.125</t>
  </si>
  <si>
    <t>미추홀교통76D6</t>
  </si>
  <si>
    <t>김홍덕</t>
  </si>
  <si>
    <t>5114613130.7</t>
  </si>
  <si>
    <t>NEW</t>
  </si>
  <si>
    <t>new</t>
  </si>
  <si>
    <t>511664401.515</t>
  </si>
  <si>
    <t>미추홀교통76D3</t>
  </si>
  <si>
    <t>5111577217.645</t>
  </si>
  <si>
    <t>5112102241.31</t>
  </si>
  <si>
    <t>51160051474.38</t>
  </si>
  <si>
    <t>5117142243.051</t>
  </si>
  <si>
    <t>51160001646.13</t>
  </si>
  <si>
    <t>5112824249.819</t>
  </si>
  <si>
    <t>51187775699.705</t>
  </si>
  <si>
    <t>51165161919.439</t>
  </si>
  <si>
    <t>미추홀교통12B8</t>
  </si>
  <si>
    <t>51134534982.192</t>
  </si>
  <si>
    <t>5111934572.622</t>
  </si>
  <si>
    <t>미추홀교통12D8</t>
  </si>
  <si>
    <t>511111261.614</t>
  </si>
  <si>
    <t>51129251949.281</t>
  </si>
  <si>
    <t>51142975849.214</t>
  </si>
  <si>
    <t>51114174051.076</t>
  </si>
  <si>
    <t>5113423466.608</t>
  </si>
  <si>
    <t>5116653544.539</t>
  </si>
  <si>
    <t>51187121914.76</t>
  </si>
  <si>
    <t>5112591314.649</t>
  </si>
  <si>
    <t>51135491965.248</t>
  </si>
  <si>
    <t>5112245237.881</t>
  </si>
  <si>
    <t>51191921170.272</t>
  </si>
  <si>
    <t>5118935504.131</t>
  </si>
  <si>
    <t>51138401514.78</t>
  </si>
  <si>
    <t>미추홀교통12D6</t>
  </si>
  <si>
    <t>51165853525</t>
  </si>
  <si>
    <t>전상권</t>
  </si>
  <si>
    <t>5111894128.615</t>
  </si>
  <si>
    <t>미추홀교통12D9</t>
  </si>
  <si>
    <t>51158511564.054</t>
  </si>
  <si>
    <t>정용명</t>
  </si>
  <si>
    <t>5112101227.949</t>
  </si>
  <si>
    <t>5117589363.633</t>
  </si>
  <si>
    <t>미추홀교통12S2</t>
  </si>
  <si>
    <t>51171271379.435</t>
  </si>
  <si>
    <t>5111602019.493</t>
  </si>
  <si>
    <t>51185731750.597</t>
  </si>
  <si>
    <t>5112039663.305</t>
  </si>
  <si>
    <t>한태전</t>
  </si>
  <si>
    <t>5114751355.18</t>
  </si>
  <si>
    <t>51110221432.894</t>
  </si>
  <si>
    <t>51186482079.348</t>
  </si>
  <si>
    <t>3월 한달간, 연비등급관리 대장에 서명할 수 있도록 적극 활용하십시오.</t>
  </si>
  <si>
    <t>[25년 03월] 특별관리 운행사원 명단</t>
  </si>
  <si>
    <t>사원님, 3월에는 꼭 "C등급" 이상 달성 바랍니다.</t>
  </si>
  <si>
    <t>[25.02월 D,F 등급 운행사원]</t>
  </si>
  <si>
    <t>[25년 3월] 급감속관리 명단</t>
    <phoneticPr fontId="3" type="noConversion"/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</si>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</sst>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9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49" fontId="77" fillId="14" borderId="0" xfId="0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85" fontId="37" fillId="0" borderId="0" xfId="0" applyNumberFormat="1" applyFont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20" fillId="0" borderId="0" xfId="568" applyFont="1">
      <alignment vertical="center"/>
    </xf>
    <xf numFmtId="0" fontId="35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4" fillId="0" borderId="0" xfId="568">
      <alignment vertical="center"/>
    </xf>
    <xf numFmtId="0" fontId="76" fillId="0" borderId="0" xfId="568" applyFont="1">
      <alignment vertical="center"/>
    </xf>
    <xf numFmtId="0" fontId="36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0" fontId="59" fillId="2" borderId="0" xfId="568" applyFont="1" applyFill="1">
      <alignment vertical="center"/>
    </xf>
    <xf numFmtId="0" fontId="4" fillId="2" borderId="0" xfId="568" applyFill="1">
      <alignment vertical="center"/>
    </xf>
    <xf numFmtId="183" fontId="33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7" fillId="16" borderId="0" xfId="569" applyFont="1" applyFill="1" applyBorder="1" applyAlignment="1">
      <alignment horizontal="center" vertical="center"/>
    </xf>
    <xf numFmtId="190" fontId="7" fillId="16" borderId="0" xfId="568" applyNumberFormat="1" applyFont="1" applyFill="1" applyAlignment="1">
      <alignment horizontal="center" vertical="center"/>
    </xf>
    <xf numFmtId="0" fontId="7" fillId="16" borderId="0" xfId="568" applyFont="1" applyFill="1" applyAlignment="1">
      <alignment horizontal="center" vertical="center"/>
    </xf>
    <xf numFmtId="185" fontId="7" fillId="16" borderId="0" xfId="568" applyNumberFormat="1" applyFont="1" applyFill="1" applyAlignment="1">
      <alignment horizontal="center" vertical="center"/>
    </xf>
    <xf numFmtId="191" fontId="7" fillId="16" borderId="0" xfId="568" applyNumberFormat="1" applyFont="1" applyFill="1" applyAlignment="1">
      <alignment horizontal="right" vertical="center"/>
    </xf>
    <xf numFmtId="0" fontId="54" fillId="0" borderId="0" xfId="568" applyFont="1" applyAlignment="1">
      <alignment horizontal="right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84" fillId="0" borderId="0" xfId="0" applyFont="1">
      <alignment vertical="center"/>
    </xf>
    <xf numFmtId="9" fontId="84" fillId="0" borderId="0" xfId="2" applyFont="1" applyFill="1" applyBorder="1">
      <alignment vertical="center"/>
    </xf>
    <xf numFmtId="184" fontId="11" fillId="0" borderId="0" xfId="1" applyNumberFormat="1" applyFont="1" applyFill="1" applyBorder="1">
      <alignment vertical="center"/>
    </xf>
    <xf numFmtId="193" fontId="82" fillId="17" borderId="42" xfId="562" applyNumberFormat="1" applyFont="1" applyFill="1" applyBorder="1" applyAlignment="1">
      <alignment horizontal="center" vertical="center"/>
    </xf>
    <xf numFmtId="194" fontId="82" fillId="17" borderId="45" xfId="562" applyNumberFormat="1" applyFont="1" applyFill="1" applyBorder="1" applyAlignment="1">
      <alignment horizontal="center" vertical="center"/>
    </xf>
    <xf numFmtId="185" fontId="85" fillId="16" borderId="0" xfId="562" applyNumberFormat="1" applyFont="1" applyFill="1">
      <alignment vertical="center"/>
    </xf>
    <xf numFmtId="195" fontId="85" fillId="16" borderId="0" xfId="562" applyNumberFormat="1" applyFont="1" applyFill="1" applyAlignment="1">
      <alignment horizontal="left" vertical="center"/>
    </xf>
    <xf numFmtId="10" fontId="85" fillId="16" borderId="0" xfId="563" applyNumberFormat="1" applyFont="1" applyFill="1" applyBorder="1">
      <alignment vertical="center"/>
    </xf>
    <xf numFmtId="179" fontId="85" fillId="16" borderId="0" xfId="4" applyNumberFormat="1" applyFont="1" applyFill="1" applyBorder="1">
      <alignment vertical="center"/>
    </xf>
    <xf numFmtId="181" fontId="85" fillId="16" borderId="0" xfId="4" applyNumberFormat="1" applyFont="1" applyFill="1" applyBorder="1">
      <alignment vertical="center"/>
    </xf>
    <xf numFmtId="177" fontId="86" fillId="16" borderId="0" xfId="4" applyNumberFormat="1" applyFont="1" applyFill="1" applyBorder="1">
      <alignment vertical="center"/>
    </xf>
    <xf numFmtId="185" fontId="85" fillId="0" borderId="0" xfId="562" applyNumberFormat="1" applyFont="1">
      <alignment vertical="center"/>
    </xf>
    <xf numFmtId="195" fontId="85" fillId="0" borderId="0" xfId="562" applyNumberFormat="1" applyFont="1" applyAlignment="1">
      <alignment horizontal="left" vertical="center"/>
    </xf>
    <xf numFmtId="10" fontId="85" fillId="0" borderId="0" xfId="563" applyNumberFormat="1" applyFont="1" applyFill="1" applyBorder="1">
      <alignment vertical="center"/>
    </xf>
    <xf numFmtId="179" fontId="85" fillId="0" borderId="0" xfId="4" applyNumberFormat="1" applyFont="1" applyFill="1" applyBorder="1">
      <alignment vertical="center"/>
    </xf>
    <xf numFmtId="181" fontId="85" fillId="0" borderId="0" xfId="4" applyNumberFormat="1" applyFont="1" applyFill="1" applyBorder="1">
      <alignment vertical="center"/>
    </xf>
    <xf numFmtId="177" fontId="86" fillId="0" borderId="0" xfId="4" applyNumberFormat="1" applyFont="1" applyFill="1" applyBorder="1">
      <alignment vertical="center"/>
    </xf>
    <xf numFmtId="0" fontId="87" fillId="0" borderId="0" xfId="0" applyFont="1">
      <alignment vertical="center"/>
    </xf>
    <xf numFmtId="188" fontId="87" fillId="0" borderId="0" xfId="2" applyNumberFormat="1" applyFont="1">
      <alignment vertical="center"/>
    </xf>
    <xf numFmtId="177" fontId="87" fillId="0" borderId="0" xfId="1" applyNumberFormat="1" applyFont="1" applyFill="1" applyBorder="1">
      <alignment vertical="center"/>
    </xf>
    <xf numFmtId="0" fontId="87" fillId="0" borderId="0" xfId="0" quotePrefix="1" applyFont="1">
      <alignment vertical="center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0" fontId="7" fillId="16" borderId="0" xfId="562" applyNumberFormat="1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80" fontId="39" fillId="16" borderId="0" xfId="562" applyNumberFormat="1" applyFont="1" applyFill="1" applyAlignment="1">
      <alignment horizontal="center" vertical="center"/>
    </xf>
    <xf numFmtId="0" fontId="4" fillId="7" borderId="0" xfId="568" applyFill="1">
      <alignment vertical="center"/>
    </xf>
    <xf numFmtId="0" fontId="34" fillId="8" borderId="0" xfId="568" applyFont="1" applyFill="1">
      <alignment vertical="center"/>
    </xf>
    <xf numFmtId="9" fontId="8" fillId="8" borderId="0" xfId="569" applyFont="1" applyFill="1" applyAlignment="1">
      <alignment horizontal="center" vertical="center"/>
    </xf>
    <xf numFmtId="0" fontId="4" fillId="8" borderId="0" xfId="568" applyFill="1">
      <alignment vertical="center"/>
    </xf>
    <xf numFmtId="0" fontId="11" fillId="8" borderId="0" xfId="568" applyFont="1" applyFill="1">
      <alignment vertical="center"/>
    </xf>
    <xf numFmtId="0" fontId="1" fillId="0" borderId="0" xfId="571">
      <alignment vertical="center"/>
    </xf>
    <xf numFmtId="49" fontId="61" fillId="15" borderId="0" xfId="571" applyNumberFormat="1" applyFont="1" applyFill="1" applyAlignment="1">
      <alignment horizontal="center" vertical="center" wrapText="1"/>
    </xf>
    <xf numFmtId="49" fontId="39" fillId="15" borderId="0" xfId="571" applyNumberFormat="1" applyFont="1" applyFill="1" applyAlignment="1">
      <alignment horizontal="center" vertical="center" wrapText="1"/>
    </xf>
    <xf numFmtId="9" fontId="66" fillId="15" borderId="0" xfId="572" applyFont="1" applyFill="1" applyBorder="1" applyAlignment="1">
      <alignment horizontal="center" vertical="center" wrapText="1"/>
    </xf>
    <xf numFmtId="49" fontId="66" fillId="15" borderId="0" xfId="571" applyNumberFormat="1" applyFont="1" applyFill="1" applyAlignment="1">
      <alignment horizontal="center" vertical="center" wrapText="1"/>
    </xf>
    <xf numFmtId="41" fontId="66" fillId="15" borderId="0" xfId="573" applyFont="1" applyFill="1" applyBorder="1" applyAlignment="1">
      <alignment horizontal="center" vertical="center" wrapText="1"/>
    </xf>
    <xf numFmtId="191" fontId="88" fillId="16" borderId="0" xfId="568" applyNumberFormat="1" applyFont="1" applyFill="1" applyAlignment="1">
      <alignment horizontal="right" vertical="center"/>
    </xf>
    <xf numFmtId="180" fontId="39" fillId="16" borderId="0" xfId="568" applyNumberFormat="1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568" applyFont="1" applyAlignment="1">
      <alignment horizontal="center" vertical="center"/>
    </xf>
  </cellXfs>
  <cellStyles count="574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백분율 4" xfId="572" xr:uid="{E52E4A06-2764-48D9-87F1-B407CE002C70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116A46E4-1256-40AD-BC24-6D72D84A94DE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  <cellStyle name="표준 4" xfId="571" xr:uid="{D8C1E868-624B-4185-ABB7-B8EE2ABD3DD7}"/>
  </cellStyles>
  <dxfs count="5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미추홀교통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726-4336-A0F4-D96A46A94ABB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AED-45F5-A5C1-46D9AF249832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7A7-458B-927E-98E581A16BCA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DB9-49E6-86F5-7CE9F75579F3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0EBC-4201-A157-0C40EBE4F38E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CB2F-4DD2-AB16-2CD67CE1B4C6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E10-421B-8A35-E685F6C3D779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342E-4985-BC77-D0FF5E6A5692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342E-4985-BC77-D0FF5E6A56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1.9087877700513656</c:v>
                </c:pt>
                <c:pt idx="1">
                  <c:v>2.2844558223492597</c:v>
                </c:pt>
                <c:pt idx="2">
                  <c:v>2.2682206432760856</c:v>
                </c:pt>
                <c:pt idx="3">
                  <c:v>2.20717468589423</c:v>
                </c:pt>
                <c:pt idx="4">
                  <c:v>2.1402222899130297</c:v>
                </c:pt>
                <c:pt idx="5">
                  <c:v>2.0383571072236224</c:v>
                </c:pt>
                <c:pt idx="6">
                  <c:v>1.98303112627079</c:v>
                </c:pt>
                <c:pt idx="7">
                  <c:v>1.9298856856302078</c:v>
                </c:pt>
                <c:pt idx="8">
                  <c:v>1.9704503404766989</c:v>
                </c:pt>
                <c:pt idx="9">
                  <c:v>2.0652949822882429</c:v>
                </c:pt>
                <c:pt idx="10">
                  <c:v>2.1042900218733278</c:v>
                </c:pt>
                <c:pt idx="11">
                  <c:v>2.0403423357471056</c:v>
                </c:pt>
                <c:pt idx="12">
                  <c:v>2.1298462513399259</c:v>
                </c:pt>
                <c:pt idx="13">
                  <c:v>2.0579090818823103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8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4.1666666666666664E-2</c:v>
                </c:pt>
                <c:pt idx="1">
                  <c:v>2.0833333333333332E-2</c:v>
                </c:pt>
                <c:pt idx="2">
                  <c:v>0.25</c:v>
                </c:pt>
                <c:pt idx="3">
                  <c:v>0.20833333333333334</c:v>
                </c:pt>
                <c:pt idx="4">
                  <c:v>0.35416666666666669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0.33333333333333331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0.33333333333333331</c:v>
                </c:pt>
                <c:pt idx="1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0.33333333333333331</c:v>
                </c:pt>
                <c:pt idx="1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5420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423583</xdr:colOff>
      <xdr:row>12</xdr:row>
      <xdr:rowOff>20172</xdr:rowOff>
    </xdr:from>
    <xdr:to>
      <xdr:col>6</xdr:col>
      <xdr:colOff>580470</xdr:colOff>
      <xdr:row>13</xdr:row>
      <xdr:rowOff>210673</xdr:rowOff>
    </xdr:to>
    <xdr:sp macro="" textlink="$K$23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4076701" y="395343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70C9907-CD7B-4443-84D2-63B7044445C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100854</xdr:colOff>
      <xdr:row>12</xdr:row>
      <xdr:rowOff>78441</xdr:rowOff>
    </xdr:from>
    <xdr:to>
      <xdr:col>6</xdr:col>
      <xdr:colOff>324971</xdr:colOff>
      <xdr:row>14</xdr:row>
      <xdr:rowOff>268940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 flipV="1">
          <a:off x="4628030" y="4011706"/>
          <a:ext cx="224117" cy="7732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273425</xdr:colOff>
      <xdr:row>11</xdr:row>
      <xdr:rowOff>105336</xdr:rowOff>
    </xdr:from>
    <xdr:to>
      <xdr:col>7</xdr:col>
      <xdr:colOff>150164</xdr:colOff>
      <xdr:row>13</xdr:row>
      <xdr:rowOff>4484</xdr:rowOff>
    </xdr:to>
    <xdr:sp macro="" textlink="$K$24">
      <xdr:nvSpPr>
        <xdr:cNvPr id="14" name="TextBox 13">
          <a:extLst>
            <a:ext uri="{FF2B5EF4-FFF2-40B4-BE49-F238E27FC236}">
              <a16:creationId xmlns:a16="http://schemas.microsoft.com/office/drawing/2014/main" id="{D02F165B-7EB5-4053-B9CA-59A8631653A7}"/>
            </a:ext>
          </a:extLst>
        </xdr:cNvPr>
        <xdr:cNvSpPr txBox="1"/>
      </xdr:nvSpPr>
      <xdr:spPr>
        <a:xfrm>
          <a:off x="4800601" y="374724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89A0E67-3685-41B5-8D14-87EF03157EB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560294</xdr:colOff>
      <xdr:row>12</xdr:row>
      <xdr:rowOff>100852</xdr:rowOff>
    </xdr:from>
    <xdr:to>
      <xdr:col>6</xdr:col>
      <xdr:colOff>773206</xdr:colOff>
      <xdr:row>14</xdr:row>
      <xdr:rowOff>145676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6B4B1CA9-04D2-405B-89CF-335A36147D53}"/>
            </a:ext>
          </a:extLst>
        </xdr:cNvPr>
        <xdr:cNvCxnSpPr/>
      </xdr:nvCxnSpPr>
      <xdr:spPr>
        <a:xfrm>
          <a:off x="5087470" y="4034117"/>
          <a:ext cx="212912" cy="6275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4C5AC8E-35BB-49F8-B317-7F5484FE8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66E01CFD-D02A-45D9-8576-0B189D338878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643C20F-B2DA-43F9-B000-FF6BEF5C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4" width="9.140625" style="39"/>
    <col min="25" max="25" width="9.140625" style="282"/>
    <col min="26" max="26" width="9.42578125" style="31" bestFit="1" customWidth="1"/>
    <col min="27" max="28" width="9.140625" style="4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109</v>
      </c>
      <c r="C2" s="56"/>
      <c r="D2" s="56"/>
      <c r="E2" s="56"/>
      <c r="F2" s="56"/>
      <c r="G2" s="56"/>
      <c r="H2" s="56"/>
      <c r="I2" s="56"/>
      <c r="J2" s="56"/>
      <c r="K2" s="262" t="s">
        <v>309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111</v>
      </c>
      <c r="C4" s="328" t="s">
        <v>38</v>
      </c>
      <c r="D4" s="328"/>
      <c r="E4" s="61" t="s">
        <v>110</v>
      </c>
      <c r="F4" s="61" t="s">
        <v>64</v>
      </c>
      <c r="G4" s="92" t="s">
        <v>113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308</v>
      </c>
      <c r="C5" s="329" t="s">
        <v>166</v>
      </c>
      <c r="D5" s="329"/>
      <c r="E5" s="62">
        <v>2</v>
      </c>
      <c r="F5" s="63">
        <v>34</v>
      </c>
      <c r="G5" s="225" t="s">
        <v>161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86"/>
    </row>
    <row r="7" spans="1:28" ht="16.5" customHeight="1">
      <c r="B7" s="51" t="s">
        <v>124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7"/>
      <c r="P9" s="327"/>
    </row>
    <row r="10" spans="1:28" ht="23.25" customHeight="1" thickBot="1">
      <c r="G10" s="6"/>
      <c r="H10" s="187" t="s">
        <v>90</v>
      </c>
      <c r="I10" s="188" t="s">
        <v>91</v>
      </c>
      <c r="J10" s="189" t="str">
        <f>C5</f>
        <v>미추홀교통</v>
      </c>
      <c r="K10" s="190" t="s">
        <v>92</v>
      </c>
      <c r="X10" s="286"/>
      <c r="Z10" s="282"/>
      <c r="AA10" s="265"/>
      <c r="AB10" s="265"/>
    </row>
    <row r="11" spans="1:28" ht="23.25" customHeight="1" thickTop="1">
      <c r="G11" s="6"/>
      <c r="H11" s="268" t="s">
        <v>304</v>
      </c>
      <c r="I11" s="226">
        <v>2.0099999999999998</v>
      </c>
      <c r="J11" s="227">
        <v>1.9087877700513656</v>
      </c>
      <c r="K11" s="228"/>
      <c r="M11" s="2"/>
      <c r="Y11" s="283"/>
      <c r="Z11" s="284"/>
      <c r="AA11" s="266"/>
      <c r="AB11" s="265"/>
    </row>
    <row r="12" spans="1:28" ht="23.25" customHeight="1">
      <c r="G12" s="6"/>
      <c r="H12" s="269" t="s">
        <v>305</v>
      </c>
      <c r="I12" s="226">
        <v>2.3662575846193561</v>
      </c>
      <c r="J12" s="227">
        <v>2.2844558223492597</v>
      </c>
      <c r="K12" s="229">
        <v>0.19680975443790949</v>
      </c>
      <c r="M12" s="287"/>
      <c r="Y12" s="283"/>
      <c r="Z12" s="284"/>
      <c r="AA12" s="266"/>
      <c r="AB12" s="265"/>
    </row>
    <row r="13" spans="1:28" ht="23.25" customHeight="1">
      <c r="G13" s="6"/>
      <c r="H13" s="269" t="s">
        <v>294</v>
      </c>
      <c r="I13" s="226">
        <v>2.37</v>
      </c>
      <c r="J13" s="227">
        <v>2.2682206432760856</v>
      </c>
      <c r="K13" s="230">
        <v>-7.1068036923026545E-3</v>
      </c>
      <c r="M13" s="287"/>
      <c r="Y13" s="283"/>
      <c r="Z13" s="284"/>
      <c r="AA13" s="266"/>
      <c r="AB13" s="265"/>
    </row>
    <row r="14" spans="1:28" ht="23.25" customHeight="1">
      <c r="G14" s="6"/>
      <c r="H14" s="269" t="s">
        <v>295</v>
      </c>
      <c r="I14" s="226">
        <v>2.33</v>
      </c>
      <c r="J14" s="227">
        <v>2.20717468589423</v>
      </c>
      <c r="K14" s="230">
        <v>-2.6913588659383869E-2</v>
      </c>
      <c r="M14" s="287"/>
      <c r="Y14" s="283"/>
      <c r="Z14" s="284"/>
      <c r="AA14" s="266"/>
      <c r="AB14" s="265"/>
    </row>
    <row r="15" spans="1:28" ht="23.25" customHeight="1">
      <c r="G15" s="6"/>
      <c r="H15" s="269" t="s">
        <v>296</v>
      </c>
      <c r="I15" s="226">
        <v>2.2850259626150282</v>
      </c>
      <c r="J15" s="227">
        <v>2.1402222899130297</v>
      </c>
      <c r="K15" s="230">
        <v>-3.0333981451076131E-2</v>
      </c>
      <c r="M15" s="287"/>
      <c r="Y15" s="283"/>
      <c r="Z15" s="284"/>
      <c r="AA15" s="266"/>
      <c r="AB15" s="265"/>
    </row>
    <row r="16" spans="1:28" ht="23.25" customHeight="1">
      <c r="G16" s="6"/>
      <c r="H16" s="269" t="s">
        <v>297</v>
      </c>
      <c r="I16" s="226">
        <v>2.0664933427553414</v>
      </c>
      <c r="J16" s="227">
        <v>2.0383571072236224</v>
      </c>
      <c r="K16" s="230">
        <v>-4.759560872228219E-2</v>
      </c>
      <c r="M16" s="287"/>
      <c r="Y16" s="283"/>
      <c r="Z16" s="284"/>
      <c r="AA16" s="266"/>
      <c r="AB16" s="265"/>
    </row>
    <row r="17" spans="2:28" ht="23.25" customHeight="1">
      <c r="G17" s="6"/>
      <c r="H17" s="269" t="s">
        <v>298</v>
      </c>
      <c r="I17" s="226">
        <v>2.13</v>
      </c>
      <c r="J17" s="227">
        <v>1.98303112627079</v>
      </c>
      <c r="K17" s="230">
        <v>-2.7142437778329254E-2</v>
      </c>
      <c r="M17" s="287"/>
      <c r="Y17" s="283"/>
      <c r="Z17" s="284"/>
      <c r="AA17" s="266"/>
      <c r="AB17" s="265"/>
    </row>
    <row r="18" spans="2:28" ht="23.25" customHeight="1">
      <c r="G18" s="6"/>
      <c r="H18" s="269" t="s">
        <v>299</v>
      </c>
      <c r="I18" s="226">
        <v>2.08</v>
      </c>
      <c r="J18" s="227">
        <v>1.9298856856302078</v>
      </c>
      <c r="K18" s="230">
        <v>-2.6800104111590728E-2</v>
      </c>
      <c r="M18" s="287"/>
      <c r="Y18" s="283"/>
      <c r="Z18" s="284"/>
      <c r="AA18" s="266"/>
      <c r="AB18" s="265"/>
    </row>
    <row r="19" spans="2:28" ht="23.25" customHeight="1">
      <c r="G19" s="6"/>
      <c r="H19" s="269" t="s">
        <v>300</v>
      </c>
      <c r="I19" s="226">
        <v>2.13</v>
      </c>
      <c r="J19" s="227">
        <v>1.9704503404766989</v>
      </c>
      <c r="K19" s="230">
        <v>2.101920085139386E-2</v>
      </c>
      <c r="M19" s="287"/>
      <c r="Y19" s="283"/>
      <c r="Z19" s="284"/>
      <c r="AA19" s="266"/>
      <c r="AB19" s="265"/>
    </row>
    <row r="20" spans="2:28" ht="23.25" customHeight="1">
      <c r="G20" s="6"/>
      <c r="H20" s="269" t="s">
        <v>301</v>
      </c>
      <c r="I20" s="226">
        <v>2.25</v>
      </c>
      <c r="J20" s="227">
        <v>2.0652949822882429</v>
      </c>
      <c r="K20" s="230">
        <v>4.813348495176939E-2</v>
      </c>
      <c r="M20" s="287"/>
      <c r="Y20" s="283"/>
      <c r="Z20" s="284"/>
      <c r="AA20" s="266"/>
      <c r="AB20" s="265"/>
    </row>
    <row r="21" spans="2:28" ht="23.25" customHeight="1">
      <c r="G21" s="6"/>
      <c r="H21" s="269" t="s">
        <v>302</v>
      </c>
      <c r="I21" s="226">
        <v>2.17</v>
      </c>
      <c r="J21" s="227">
        <v>2.1042900218733278</v>
      </c>
      <c r="K21" s="230">
        <v>1.8881099271291557E-2</v>
      </c>
      <c r="M21" s="287"/>
      <c r="Y21" s="283"/>
      <c r="Z21" s="284"/>
      <c r="AA21" s="266"/>
      <c r="AB21" s="265"/>
    </row>
    <row r="22" spans="2:28" ht="23.25" customHeight="1">
      <c r="G22" s="6"/>
      <c r="H22" s="269" t="s">
        <v>303</v>
      </c>
      <c r="I22" s="226">
        <v>2.25</v>
      </c>
      <c r="J22" s="227">
        <v>2.0403423357471056</v>
      </c>
      <c r="K22" s="230">
        <v>-3.0389198000992934E-2</v>
      </c>
      <c r="M22" s="287"/>
      <c r="Y22" s="283"/>
      <c r="Z22" s="284"/>
      <c r="AA22" s="266"/>
      <c r="AB22" s="265"/>
    </row>
    <row r="23" spans="2:28" ht="23.25" customHeight="1">
      <c r="G23" s="6"/>
      <c r="H23" s="269" t="s">
        <v>306</v>
      </c>
      <c r="I23" s="226">
        <v>2.27</v>
      </c>
      <c r="J23" s="227">
        <v>2.1298462513399259</v>
      </c>
      <c r="K23" s="230">
        <v>4.3867107016650309E-2</v>
      </c>
      <c r="M23" s="287"/>
      <c r="Y23" s="283"/>
      <c r="Z23" s="284"/>
      <c r="AA23" s="266"/>
      <c r="AB23" s="265"/>
    </row>
    <row r="24" spans="2:28" ht="23.25" customHeight="1">
      <c r="G24" s="6"/>
      <c r="H24" s="269" t="s">
        <v>310</v>
      </c>
      <c r="I24" s="226">
        <v>2.2599999999999998</v>
      </c>
      <c r="J24" s="227">
        <v>2.0579090818823103</v>
      </c>
      <c r="K24" s="230">
        <v>-3.377575701173674E-2</v>
      </c>
      <c r="M24" s="287"/>
      <c r="Y24" s="283"/>
      <c r="Z24" s="284"/>
      <c r="AA24" s="266"/>
      <c r="AB24" s="265"/>
    </row>
    <row r="25" spans="2:28" ht="23.25" customHeight="1">
      <c r="G25" s="6"/>
      <c r="H25" s="231" t="s">
        <v>222</v>
      </c>
      <c r="I25" s="232">
        <v>0.12437810945273631</v>
      </c>
      <c r="J25" s="233">
        <v>7.8123568356125661E-2</v>
      </c>
      <c r="K25" s="234">
        <v>-4.6254541096610646E-2</v>
      </c>
      <c r="M25" s="287"/>
      <c r="Y25" s="283"/>
      <c r="Z25" s="284"/>
      <c r="AA25" s="266"/>
      <c r="AB25" s="265"/>
    </row>
    <row r="26" spans="2:28" ht="23.25" customHeight="1">
      <c r="H26" s="235" t="s">
        <v>223</v>
      </c>
      <c r="I26" s="236"/>
      <c r="J26" s="237" t="s">
        <v>311</v>
      </c>
      <c r="K26" s="238"/>
      <c r="M26" s="287"/>
      <c r="X26" s="2"/>
      <c r="Y26" s="31"/>
      <c r="AB26" s="265"/>
    </row>
    <row r="27" spans="2:28" ht="9" customHeight="1">
      <c r="M27" s="287"/>
      <c r="X27" s="2"/>
      <c r="Y27" s="31"/>
      <c r="AB27" s="266"/>
    </row>
    <row r="28" spans="2:28" ht="16.5" customHeight="1">
      <c r="B28" s="51" t="s">
        <v>125</v>
      </c>
      <c r="C28" s="51"/>
      <c r="D28" s="50"/>
      <c r="E28" s="50"/>
      <c r="F28" s="50"/>
      <c r="G28" s="50"/>
      <c r="H28" s="50"/>
      <c r="I28" s="50"/>
      <c r="J28" s="50"/>
      <c r="K28" s="50"/>
      <c r="M28" s="287"/>
      <c r="X28" s="2"/>
      <c r="Y28" s="31"/>
      <c r="AB28" s="266"/>
    </row>
    <row r="29" spans="2:28" ht="27.75" customHeight="1">
      <c r="B29" s="55" t="s">
        <v>62</v>
      </c>
      <c r="C29" s="55" t="s">
        <v>99</v>
      </c>
      <c r="D29" s="55" t="s">
        <v>101</v>
      </c>
      <c r="E29" s="55" t="s">
        <v>102</v>
      </c>
      <c r="F29" s="55" t="s">
        <v>103</v>
      </c>
      <c r="G29" s="55" t="s">
        <v>104</v>
      </c>
      <c r="H29" s="55" t="s">
        <v>6</v>
      </c>
      <c r="I29" s="55" t="s">
        <v>7</v>
      </c>
      <c r="J29" s="55" t="s">
        <v>105</v>
      </c>
      <c r="K29" s="55" t="s">
        <v>71</v>
      </c>
      <c r="M29" s="287"/>
      <c r="X29" s="2"/>
      <c r="Y29" s="31"/>
      <c r="AB29" s="266"/>
    </row>
    <row r="30" spans="2:28" ht="23.25" customHeight="1">
      <c r="B30" s="74" t="s">
        <v>224</v>
      </c>
      <c r="C30" s="75">
        <v>2</v>
      </c>
      <c r="D30" s="76">
        <v>2.6148409044637833E-2</v>
      </c>
      <c r="E30" s="76">
        <v>0.37224024535669703</v>
      </c>
      <c r="F30" s="76">
        <v>0.19216790407386439</v>
      </c>
      <c r="G30" s="77">
        <v>12.827326666230176</v>
      </c>
      <c r="H30" s="78">
        <v>0.59498738809134477</v>
      </c>
      <c r="I30" s="78">
        <v>18.345349689733201</v>
      </c>
      <c r="J30" s="79">
        <v>2.2594863224926089</v>
      </c>
      <c r="K30" s="80" t="s">
        <v>69</v>
      </c>
      <c r="M30" s="287"/>
      <c r="N30" s="288" t="s">
        <v>115</v>
      </c>
      <c r="Y30" s="31"/>
    </row>
    <row r="31" spans="2:28" ht="22.5" customHeight="1">
      <c r="B31" s="219" t="s">
        <v>115</v>
      </c>
      <c r="C31" s="67">
        <v>2</v>
      </c>
      <c r="D31" s="68">
        <v>3.240942659848732E-2</v>
      </c>
      <c r="E31" s="68">
        <v>0.36349407465173195</v>
      </c>
      <c r="F31" s="68">
        <v>0.23165891502577154</v>
      </c>
      <c r="G31" s="69">
        <v>10.689249999999999</v>
      </c>
      <c r="H31" s="70">
        <v>0.30343961137144049</v>
      </c>
      <c r="I31" s="70">
        <v>20.806176136490823</v>
      </c>
      <c r="J31" s="71">
        <v>2.0579090818823103</v>
      </c>
      <c r="K31" s="72" t="s">
        <v>69</v>
      </c>
      <c r="M31" s="287"/>
      <c r="N31" s="39" t="s">
        <v>69</v>
      </c>
      <c r="O31" s="39">
        <v>47</v>
      </c>
      <c r="Y31" s="31"/>
    </row>
    <row r="32" spans="2:28" ht="22.5" customHeight="1">
      <c r="B32" s="52" t="s">
        <v>281</v>
      </c>
      <c r="C32" s="52"/>
      <c r="D32" s="65">
        <v>0.23944162503964717</v>
      </c>
      <c r="E32" s="65">
        <v>-2.3496037341647735E-2</v>
      </c>
      <c r="F32" s="65">
        <v>0.20550263657310763</v>
      </c>
      <c r="G32" s="65">
        <v>-0.16668139214533129</v>
      </c>
      <c r="H32" s="65">
        <v>-0.49000664981346587</v>
      </c>
      <c r="I32" s="65">
        <v>0.13413897736355507</v>
      </c>
      <c r="J32" s="65">
        <v>-8.9213746772285663E-2</v>
      </c>
      <c r="K32" s="66" t="s">
        <v>311</v>
      </c>
      <c r="M32" s="2" t="s">
        <v>232</v>
      </c>
      <c r="N32" s="289">
        <v>4.1666666666666664E-2</v>
      </c>
      <c r="O32" s="39">
        <v>2</v>
      </c>
      <c r="X32" s="2"/>
      <c r="Y32" s="31"/>
    </row>
    <row r="33" spans="2:28" ht="22.5" customHeight="1">
      <c r="M33" s="2" t="s">
        <v>66</v>
      </c>
      <c r="N33" s="289">
        <v>2.0833333333333332E-2</v>
      </c>
      <c r="O33" s="39">
        <v>1</v>
      </c>
      <c r="X33" s="2"/>
      <c r="Y33" s="31"/>
    </row>
    <row r="34" spans="2:28" ht="17.25" customHeight="1">
      <c r="B34" s="51" t="s">
        <v>126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68</v>
      </c>
      <c r="N34" s="289">
        <v>0.25</v>
      </c>
      <c r="O34" s="39">
        <v>12</v>
      </c>
      <c r="X34" s="2"/>
      <c r="Y34" s="31"/>
    </row>
    <row r="35" spans="2:28" ht="22.5" customHeight="1">
      <c r="B35" s="59"/>
      <c r="C35" s="59"/>
      <c r="M35" s="2" t="s">
        <v>69</v>
      </c>
      <c r="N35" s="289">
        <v>0.20833333333333334</v>
      </c>
      <c r="O35" s="39">
        <v>10</v>
      </c>
      <c r="X35" s="2"/>
      <c r="Y35" s="31"/>
    </row>
    <row r="36" spans="2:28" ht="22.5" customHeight="1" thickBot="1">
      <c r="H36" s="191" t="s">
        <v>90</v>
      </c>
      <c r="I36" s="192" t="s">
        <v>91</v>
      </c>
      <c r="J36" s="193" t="str">
        <f>J10</f>
        <v>미추홀교통</v>
      </c>
      <c r="K36" s="194" t="s">
        <v>114</v>
      </c>
      <c r="M36" s="2" t="s">
        <v>67</v>
      </c>
      <c r="N36" s="289">
        <v>0.35416666666666669</v>
      </c>
      <c r="O36" s="39">
        <v>17</v>
      </c>
      <c r="X36" s="2"/>
      <c r="Y36" s="31"/>
    </row>
    <row r="37" spans="2:28" ht="22.5" customHeight="1" thickTop="1">
      <c r="H37" s="199" t="s">
        <v>108</v>
      </c>
      <c r="I37" s="200" t="s">
        <v>69</v>
      </c>
      <c r="J37" s="201" t="s">
        <v>69</v>
      </c>
      <c r="K37" s="202"/>
      <c r="M37" s="2" t="s">
        <v>70</v>
      </c>
      <c r="N37" s="289">
        <v>0.125</v>
      </c>
      <c r="O37" s="39">
        <v>5</v>
      </c>
      <c r="X37" s="2"/>
      <c r="Z37" s="282"/>
      <c r="AA37" s="265"/>
      <c r="AB37" s="265"/>
    </row>
    <row r="38" spans="2:28" ht="21" customHeight="1">
      <c r="H38" s="195" t="s">
        <v>93</v>
      </c>
      <c r="I38" s="196">
        <v>0.11328494793310193</v>
      </c>
      <c r="J38" s="197" t="s">
        <v>312</v>
      </c>
      <c r="K38" s="198">
        <v>-7.1618281266435269E-2</v>
      </c>
      <c r="M38" s="2"/>
      <c r="X38" s="2"/>
      <c r="Z38" s="282"/>
      <c r="AA38" s="265"/>
      <c r="AB38" s="265"/>
    </row>
    <row r="39" spans="2:28" ht="21" customHeight="1">
      <c r="H39" s="179" t="s">
        <v>94</v>
      </c>
      <c r="I39" s="171">
        <v>0.11076049226885452</v>
      </c>
      <c r="J39" s="180" t="s">
        <v>307</v>
      </c>
      <c r="K39" s="181">
        <v>-8.9927158935521195E-2</v>
      </c>
      <c r="L39" s="4"/>
      <c r="M39" s="2"/>
      <c r="X39" s="2"/>
      <c r="Z39" s="282"/>
      <c r="AA39" s="265"/>
      <c r="AB39" s="265"/>
    </row>
    <row r="40" spans="2:28" ht="21" customHeight="1">
      <c r="H40" s="178" t="s">
        <v>95</v>
      </c>
      <c r="I40" s="171">
        <v>0.16503628905017356</v>
      </c>
      <c r="J40" s="180" t="s">
        <v>313</v>
      </c>
      <c r="K40" s="181">
        <v>8.4963710949826438E-2</v>
      </c>
      <c r="L40" s="4"/>
      <c r="M40" s="2"/>
      <c r="X40" s="2"/>
      <c r="Z40" s="282"/>
      <c r="AA40" s="265"/>
      <c r="AB40" s="265"/>
    </row>
    <row r="41" spans="2:28" ht="21" customHeight="1">
      <c r="H41" s="178" t="s">
        <v>98</v>
      </c>
      <c r="I41" s="171">
        <v>0.22278321236983276</v>
      </c>
      <c r="J41" s="180" t="s">
        <v>314</v>
      </c>
      <c r="K41" s="181">
        <v>-1.4449879036499413E-2</v>
      </c>
      <c r="L41" s="4"/>
      <c r="M41" s="2"/>
      <c r="X41" s="2"/>
      <c r="Z41" s="282"/>
      <c r="AA41" s="265"/>
      <c r="AB41" s="265"/>
    </row>
    <row r="42" spans="2:28" ht="21" customHeight="1">
      <c r="H42" s="182" t="s">
        <v>96</v>
      </c>
      <c r="I42" s="171">
        <v>0.21931208583149259</v>
      </c>
      <c r="J42" s="180" t="s">
        <v>315</v>
      </c>
      <c r="K42" s="181">
        <v>0.1348545808351741</v>
      </c>
      <c r="L42" s="4"/>
      <c r="M42" s="2"/>
      <c r="X42" s="2"/>
      <c r="Z42" s="282"/>
      <c r="AA42" s="265"/>
      <c r="AB42" s="265"/>
    </row>
    <row r="43" spans="2:28" ht="21" customHeight="1">
      <c r="H43" s="183" t="s">
        <v>97</v>
      </c>
      <c r="I43" s="184">
        <v>0.16882297254654466</v>
      </c>
      <c r="J43" s="185" t="s">
        <v>316</v>
      </c>
      <c r="K43" s="186">
        <v>-4.3822972546544658E-2</v>
      </c>
      <c r="L43" s="4"/>
      <c r="M43" s="2"/>
      <c r="X43" s="2"/>
      <c r="Z43" s="282"/>
      <c r="AA43" s="265"/>
      <c r="AB43" s="265"/>
    </row>
    <row r="44" spans="2:28" ht="22.5" customHeight="1">
      <c r="L44" s="4"/>
      <c r="M44" s="2"/>
      <c r="X44" s="2"/>
      <c r="Z44" s="282"/>
      <c r="AA44" s="265"/>
      <c r="AB44" s="265"/>
    </row>
    <row r="45" spans="2:28" ht="18" customHeight="1">
      <c r="B45" s="51" t="s">
        <v>127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282"/>
      <c r="AA45" s="265"/>
      <c r="AB45" s="265"/>
    </row>
    <row r="46" spans="2:28" ht="30.75" customHeight="1">
      <c r="B46" s="55" t="s">
        <v>62</v>
      </c>
      <c r="C46" s="55" t="s">
        <v>100</v>
      </c>
      <c r="D46" s="55" t="s">
        <v>101</v>
      </c>
      <c r="E46" s="55" t="s">
        <v>102</v>
      </c>
      <c r="F46" s="55" t="s">
        <v>103</v>
      </c>
      <c r="G46" s="55" t="s">
        <v>104</v>
      </c>
      <c r="H46" s="55" t="s">
        <v>6</v>
      </c>
      <c r="I46" s="55" t="s">
        <v>7</v>
      </c>
      <c r="J46" s="55" t="s">
        <v>105</v>
      </c>
      <c r="K46" s="55" t="s">
        <v>71</v>
      </c>
      <c r="L46" s="4"/>
      <c r="M46" s="2"/>
      <c r="N46" s="39" t="s">
        <v>120</v>
      </c>
      <c r="X46" s="2"/>
      <c r="Z46" s="282"/>
      <c r="AA46" s="265"/>
      <c r="AB46" s="265"/>
    </row>
    <row r="47" spans="2:28" ht="22.5" customHeight="1">
      <c r="B47" s="270" t="s">
        <v>115</v>
      </c>
      <c r="C47" s="271">
        <v>2401</v>
      </c>
      <c r="D47" s="272">
        <v>8.513254558522039E-2</v>
      </c>
      <c r="E47" s="272">
        <v>0.38322295413288066</v>
      </c>
      <c r="F47" s="272">
        <v>0.23515421597525316</v>
      </c>
      <c r="G47" s="273">
        <v>12.362783783783785</v>
      </c>
      <c r="H47" s="274">
        <v>1.5563198612852689</v>
      </c>
      <c r="I47" s="274">
        <v>35.941132379324998</v>
      </c>
      <c r="J47" s="275">
        <v>1.9200258621006345</v>
      </c>
      <c r="K47" s="81" t="s">
        <v>75</v>
      </c>
      <c r="L47" s="4"/>
      <c r="M47" s="2"/>
      <c r="N47" s="39">
        <v>1</v>
      </c>
      <c r="X47" s="2"/>
      <c r="Z47" s="282"/>
      <c r="AA47" s="265"/>
      <c r="AB47" s="265"/>
    </row>
    <row r="48" spans="2:28" ht="22.5" customHeight="1">
      <c r="B48" s="276" t="s">
        <v>115</v>
      </c>
      <c r="C48" s="277">
        <v>2402</v>
      </c>
      <c r="D48" s="278">
        <v>5.6709099057391146E-2</v>
      </c>
      <c r="E48" s="278">
        <v>0.3306075905501028</v>
      </c>
      <c r="F48" s="278">
        <v>0.2055177352806079</v>
      </c>
      <c r="G48" s="279">
        <v>8.5981860465116267</v>
      </c>
      <c r="H48" s="280">
        <v>0.30874669466246246</v>
      </c>
      <c r="I48" s="280">
        <v>11.172248135631094</v>
      </c>
      <c r="J48" s="281">
        <v>2.2474359055054354</v>
      </c>
      <c r="K48" s="72" t="s">
        <v>66</v>
      </c>
      <c r="M48" s="2"/>
      <c r="N48" s="39">
        <v>5</v>
      </c>
      <c r="X48" s="2"/>
      <c r="Z48" s="282"/>
      <c r="AA48" s="265"/>
      <c r="AB48" s="265"/>
    </row>
    <row r="49" spans="2:28" ht="22.5" customHeight="1">
      <c r="B49" s="276" t="s">
        <v>115</v>
      </c>
      <c r="C49" s="277">
        <v>2403</v>
      </c>
      <c r="D49" s="278">
        <v>2.0563450901811293E-2</v>
      </c>
      <c r="E49" s="278">
        <v>0.33934172060498369</v>
      </c>
      <c r="F49" s="278">
        <v>0.21113767667753128</v>
      </c>
      <c r="G49" s="279">
        <v>8.3993409090909079</v>
      </c>
      <c r="H49" s="280">
        <v>0.20094365070521664</v>
      </c>
      <c r="I49" s="280">
        <v>11.258640890954782</v>
      </c>
      <c r="J49" s="281">
        <v>2.2656741771276101</v>
      </c>
      <c r="K49" s="72" t="s">
        <v>68</v>
      </c>
      <c r="M49" s="2"/>
      <c r="N49" s="39">
        <v>4</v>
      </c>
      <c r="X49" s="2"/>
      <c r="Z49" s="282"/>
      <c r="AA49" s="265"/>
      <c r="AB49" s="265"/>
    </row>
    <row r="50" spans="2:28" ht="22.5" customHeight="1">
      <c r="B50" s="276" t="s">
        <v>115</v>
      </c>
      <c r="C50" s="277">
        <v>2404</v>
      </c>
      <c r="D50" s="278">
        <v>1.7182506339500133E-2</v>
      </c>
      <c r="E50" s="278">
        <v>0.34218675441542484</v>
      </c>
      <c r="F50" s="278">
        <v>0.22281569894363901</v>
      </c>
      <c r="G50" s="279">
        <v>8.9465813953488382</v>
      </c>
      <c r="H50" s="280">
        <v>0.18971720917771459</v>
      </c>
      <c r="I50" s="280">
        <v>12.832176816647342</v>
      </c>
      <c r="J50" s="281">
        <v>2.20717468589423</v>
      </c>
      <c r="K50" s="72" t="s">
        <v>69</v>
      </c>
      <c r="M50" s="2"/>
      <c r="N50" s="39">
        <v>3</v>
      </c>
      <c r="X50" s="2"/>
      <c r="Z50" s="282"/>
      <c r="AA50" s="265"/>
      <c r="AB50" s="265"/>
    </row>
    <row r="51" spans="2:28" ht="22.5" customHeight="1">
      <c r="B51" s="276" t="s">
        <v>115</v>
      </c>
      <c r="C51" s="277">
        <v>2405</v>
      </c>
      <c r="D51" s="278">
        <v>1.9157848425936493E-2</v>
      </c>
      <c r="E51" s="278">
        <v>0.34085828020884862</v>
      </c>
      <c r="F51" s="278">
        <v>0.21624509805274728</v>
      </c>
      <c r="G51" s="279">
        <v>9.565333333333335</v>
      </c>
      <c r="H51" s="280">
        <v>0.18213308837571274</v>
      </c>
      <c r="I51" s="280">
        <v>13.117851107310123</v>
      </c>
      <c r="J51" s="281">
        <v>2.1484320316479</v>
      </c>
      <c r="K51" s="72" t="s">
        <v>68</v>
      </c>
      <c r="M51" s="2"/>
      <c r="N51" s="39">
        <v>4</v>
      </c>
      <c r="X51" s="2"/>
      <c r="Z51" s="282"/>
      <c r="AA51" s="265"/>
      <c r="AB51" s="265"/>
    </row>
    <row r="52" spans="2:28" ht="22.5" customHeight="1">
      <c r="B52" s="276" t="s">
        <v>115</v>
      </c>
      <c r="C52" s="277">
        <v>2406</v>
      </c>
      <c r="D52" s="278">
        <v>2.2551594668448888E-2</v>
      </c>
      <c r="E52" s="278">
        <v>0.33570143133955765</v>
      </c>
      <c r="F52" s="278">
        <v>0.20245473879032636</v>
      </c>
      <c r="G52" s="279">
        <v>10.469205128205127</v>
      </c>
      <c r="H52" s="280">
        <v>0.2003782799309384</v>
      </c>
      <c r="I52" s="280">
        <v>12.860028830904501</v>
      </c>
      <c r="J52" s="281">
        <v>2.0389094069248648</v>
      </c>
      <c r="K52" s="72" t="s">
        <v>67</v>
      </c>
      <c r="M52" s="2"/>
      <c r="N52" s="39">
        <v>2</v>
      </c>
      <c r="X52" s="2"/>
      <c r="Z52" s="282"/>
      <c r="AA52" s="265"/>
      <c r="AB52" s="265"/>
    </row>
    <row r="53" spans="2:28" ht="22.5" customHeight="1">
      <c r="B53" s="276" t="s">
        <v>115</v>
      </c>
      <c r="C53" s="277">
        <v>2407</v>
      </c>
      <c r="D53" s="278">
        <v>1.9916564816188975E-2</v>
      </c>
      <c r="E53" s="278">
        <v>0.32997340074564491</v>
      </c>
      <c r="F53" s="278">
        <v>0.19395269959264613</v>
      </c>
      <c r="G53" s="279">
        <v>10.824222222222224</v>
      </c>
      <c r="H53" s="280">
        <v>0.21681225227853518</v>
      </c>
      <c r="I53" s="280">
        <v>12.816836093546327</v>
      </c>
      <c r="J53" s="281">
        <v>1.976918143389282</v>
      </c>
      <c r="K53" s="72" t="s">
        <v>69</v>
      </c>
      <c r="M53" s="2"/>
      <c r="N53" s="39">
        <v>3</v>
      </c>
      <c r="X53" s="2"/>
      <c r="Z53" s="282"/>
      <c r="AA53" s="265"/>
      <c r="AB53" s="265"/>
    </row>
    <row r="54" spans="2:28" ht="22.5" customHeight="1">
      <c r="B54" s="276" t="s">
        <v>115</v>
      </c>
      <c r="C54" s="277">
        <v>2408</v>
      </c>
      <c r="D54" s="278">
        <v>2.3347171919950983E-2</v>
      </c>
      <c r="E54" s="278">
        <v>0.32317287223531832</v>
      </c>
      <c r="F54" s="278">
        <v>0.1833781335005977</v>
      </c>
      <c r="G54" s="279">
        <v>11.257862068965517</v>
      </c>
      <c r="H54" s="280">
        <v>8.7766979838754505E-2</v>
      </c>
      <c r="I54" s="280">
        <v>13.585597087540542</v>
      </c>
      <c r="J54" s="281">
        <v>1.9298856856302078</v>
      </c>
      <c r="K54" s="72" t="s">
        <v>67</v>
      </c>
      <c r="M54" s="2"/>
      <c r="N54" s="39">
        <v>2</v>
      </c>
      <c r="X54" s="2"/>
      <c r="Z54" s="282"/>
      <c r="AA54" s="265"/>
      <c r="AB54" s="265"/>
    </row>
    <row r="55" spans="2:28" ht="22.5" customHeight="1">
      <c r="B55" s="276" t="s">
        <v>115</v>
      </c>
      <c r="C55" s="277">
        <v>2409</v>
      </c>
      <c r="D55" s="278">
        <v>2.0264558586906671E-2</v>
      </c>
      <c r="E55" s="278">
        <v>0.32665025366920647</v>
      </c>
      <c r="F55" s="278">
        <v>0.1986550067081693</v>
      </c>
      <c r="G55" s="279">
        <v>10.962</v>
      </c>
      <c r="H55" s="280">
        <v>8.7231710885384534E-2</v>
      </c>
      <c r="I55" s="280">
        <v>15.345680860290495</v>
      </c>
      <c r="J55" s="281">
        <v>1.9704503404766989</v>
      </c>
      <c r="K55" s="72" t="s">
        <v>69</v>
      </c>
      <c r="M55" s="2"/>
      <c r="N55" s="39">
        <v>3</v>
      </c>
      <c r="X55" s="2"/>
      <c r="Z55" s="282"/>
      <c r="AA55" s="265"/>
      <c r="AB55" s="265"/>
    </row>
    <row r="56" spans="2:28" ht="22.5" customHeight="1">
      <c r="B56" s="276" t="s">
        <v>115</v>
      </c>
      <c r="C56" s="277">
        <v>2410</v>
      </c>
      <c r="D56" s="278">
        <v>1.801368389608906E-2</v>
      </c>
      <c r="E56" s="278">
        <v>0.33646122728470473</v>
      </c>
      <c r="F56" s="278">
        <v>0.23056915533051686</v>
      </c>
      <c r="G56" s="279">
        <v>10.303800000000001</v>
      </c>
      <c r="H56" s="280">
        <v>0.21539936298393508</v>
      </c>
      <c r="I56" s="280">
        <v>19.008576342706331</v>
      </c>
      <c r="J56" s="281">
        <v>2.0652949822882429</v>
      </c>
      <c r="K56" s="72" t="s">
        <v>69</v>
      </c>
      <c r="M56" s="2"/>
      <c r="N56" s="39">
        <v>3</v>
      </c>
      <c r="X56" s="2"/>
      <c r="Z56" s="282"/>
      <c r="AA56" s="265"/>
      <c r="AB56" s="265"/>
    </row>
    <row r="57" spans="2:28" ht="22.5" customHeight="1">
      <c r="B57" s="276" t="s">
        <v>115</v>
      </c>
      <c r="C57" s="277">
        <v>2411</v>
      </c>
      <c r="D57" s="278">
        <v>2.0641313197986639E-2</v>
      </c>
      <c r="E57" s="278">
        <v>0.34149806941789013</v>
      </c>
      <c r="F57" s="278">
        <v>0.23242081859617278</v>
      </c>
      <c r="G57" s="279">
        <v>9.8857826086956511</v>
      </c>
      <c r="H57" s="280">
        <v>0.29808459695368439</v>
      </c>
      <c r="I57" s="280">
        <v>17.319566753286075</v>
      </c>
      <c r="J57" s="281">
        <v>2.1042900218733278</v>
      </c>
      <c r="K57" s="72" t="s">
        <v>69</v>
      </c>
      <c r="M57" s="2"/>
      <c r="N57" s="39">
        <v>3</v>
      </c>
      <c r="X57" s="2"/>
      <c r="Z57" s="282"/>
      <c r="AA57" s="265"/>
      <c r="AB57" s="265"/>
    </row>
    <row r="58" spans="2:28" ht="22.5" customHeight="1">
      <c r="B58" s="276" t="s">
        <v>115</v>
      </c>
      <c r="C58" s="277">
        <v>2412</v>
      </c>
      <c r="D58" s="278">
        <v>2.6267802445273922E-2</v>
      </c>
      <c r="E58" s="278">
        <v>0.35573377547200119</v>
      </c>
      <c r="F58" s="278">
        <v>0.22612236188696833</v>
      </c>
      <c r="G58" s="279">
        <v>10.276700000000002</v>
      </c>
      <c r="H58" s="280">
        <v>0.38296493711474971</v>
      </c>
      <c r="I58" s="280">
        <v>22.202185322827404</v>
      </c>
      <c r="J58" s="281">
        <v>2.0403423357471056</v>
      </c>
      <c r="K58" s="72" t="s">
        <v>69</v>
      </c>
      <c r="M58" s="2"/>
      <c r="N58" s="39">
        <v>3</v>
      </c>
      <c r="X58" s="2"/>
      <c r="Z58" s="282"/>
      <c r="AA58" s="265"/>
      <c r="AB58" s="265"/>
    </row>
    <row r="59" spans="2:28" ht="22.5" customHeight="1">
      <c r="B59" s="276" t="s">
        <v>115</v>
      </c>
      <c r="C59" s="277">
        <v>2501</v>
      </c>
      <c r="D59" s="278">
        <v>3.2163475183153455E-2</v>
      </c>
      <c r="E59" s="278">
        <v>0.35429390022049406</v>
      </c>
      <c r="F59" s="278">
        <v>0.24258639390953757</v>
      </c>
      <c r="G59" s="279">
        <v>10.736086956521737</v>
      </c>
      <c r="H59" s="280">
        <v>0.36304760676546882</v>
      </c>
      <c r="I59" s="280">
        <v>20.829856438168772</v>
      </c>
      <c r="J59" s="281">
        <v>2.1298462513399259</v>
      </c>
      <c r="K59" s="72" t="s">
        <v>69</v>
      </c>
      <c r="M59" s="2"/>
      <c r="N59" s="39">
        <v>3</v>
      </c>
      <c r="X59" s="2"/>
      <c r="Z59" s="282"/>
      <c r="AA59" s="265"/>
      <c r="AB59" s="265"/>
    </row>
    <row r="60" spans="2:28" ht="22.5" customHeight="1">
      <c r="B60" s="276" t="s">
        <v>115</v>
      </c>
      <c r="C60" s="277">
        <v>2502</v>
      </c>
      <c r="D60" s="278">
        <v>3.240942659848732E-2</v>
      </c>
      <c r="E60" s="278">
        <v>0.36349407465173195</v>
      </c>
      <c r="F60" s="278">
        <v>0.23165891502577154</v>
      </c>
      <c r="G60" s="279">
        <v>10.689249999999999</v>
      </c>
      <c r="H60" s="280">
        <v>0.30343961137144049</v>
      </c>
      <c r="I60" s="280">
        <v>20.806176136490823</v>
      </c>
      <c r="J60" s="281">
        <v>2.0579090818823103</v>
      </c>
      <c r="K60" s="72" t="s">
        <v>69</v>
      </c>
      <c r="M60" s="2"/>
      <c r="N60" s="39">
        <v>3</v>
      </c>
      <c r="X60" s="2"/>
      <c r="Z60" s="282"/>
      <c r="AA60" s="265"/>
      <c r="AB60" s="265"/>
    </row>
    <row r="61" spans="2:28" ht="25.5" customHeight="1">
      <c r="B61" s="52" t="s">
        <v>106</v>
      </c>
      <c r="C61" s="52"/>
      <c r="D61" s="65" cm="1">
        <f t="array" aca="1" ref="D61" ca="1">(INDIRECT(ADDRESS(ROW()-1,COLUMN()))/INDIRECT(ADDRESS(ROW()-2,COLUMN())))-1</f>
        <v>7.6469166945831724E-3</v>
      </c>
      <c r="E61" s="65" cm="1">
        <f t="array" aca="1" ref="E61" ca="1">(INDIRECT(ADDRESS(ROW()-1,COLUMN()))/INDIRECT(ADDRESS(ROW()-2,COLUMN())))-1</f>
        <v>2.5967634287556773E-2</v>
      </c>
      <c r="F61" s="65" cm="1">
        <f t="array" aca="1" ref="F61" ca="1">(INDIRECT(ADDRESS(ROW()-1,COLUMN()))/INDIRECT(ADDRESS(ROW()-2,COLUMN())))-1</f>
        <v>-4.5045720444820025E-2</v>
      </c>
      <c r="G61" s="65" cm="1">
        <f t="array" aca="1" ref="G61" ca="1">(INDIRECT(ADDRESS(ROW()-1,COLUMN()))/INDIRECT(ADDRESS(ROW()-2,COLUMN())))-1</f>
        <v>-4.3625723889360035E-3</v>
      </c>
      <c r="H61" s="65" cm="1">
        <f t="array" aca="1" ref="H61" ca="1">(INDIRECT(ADDRESS(ROW()-1,COLUMN()))/INDIRECT(ADDRESS(ROW()-2,COLUMN())))-1</f>
        <v>-0.16418782077948113</v>
      </c>
      <c r="I61" s="65" cm="1">
        <f t="array" aca="1" ref="I61" ca="1">(INDIRECT(ADDRESS(ROW()-1,COLUMN()))/INDIRECT(ADDRESS(ROW()-2,COLUMN())))-1</f>
        <v>-1.1368442095720521E-3</v>
      </c>
      <c r="J61" s="65" cm="1">
        <f t="array" aca="1" ref="J61" ca="1">(INDIRECT(ADDRESS(ROW()-1,COLUMN()))/INDIRECT(ADDRESS(ROW()-2,COLUMN())))-1</f>
        <v>-3.377575701173674E-2</v>
      </c>
      <c r="K61" s="73" t="str" cm="1">
        <f t="array" aca="1" ref="K61" ca="1">_xlfn.IFS(N61=0,"등급유지",N61&gt;0,N61&amp;"등급 상승",N61&lt;0,N61&amp;"등급 하락")</f>
        <v>등급유지</v>
      </c>
      <c r="M61" s="290"/>
      <c r="N61" s="39" cm="1">
        <f t="array" aca="1" ref="N61" ca="1">(INDIRECT(ADDRESS(ROW()-1,COLUMN()))-INDIRECT(ADDRESS(ROW()-2,COLUMN())))</f>
        <v>0</v>
      </c>
      <c r="O61" s="39" t="s">
        <v>121</v>
      </c>
      <c r="X61" s="291"/>
      <c r="Z61" s="285"/>
      <c r="AA61" s="265"/>
      <c r="AB61" s="265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290"/>
      <c r="N62" s="2"/>
      <c r="O62" s="2"/>
      <c r="X62" s="291"/>
      <c r="Z62" s="285"/>
      <c r="AA62" s="265"/>
      <c r="AB62" s="265"/>
    </row>
    <row r="63" spans="2:28" ht="18" customHeight="1">
      <c r="B63" s="51" t="s">
        <v>128</v>
      </c>
      <c r="C63" s="51"/>
      <c r="D63" s="50"/>
      <c r="E63" s="50"/>
      <c r="F63" s="50"/>
      <c r="G63" s="50"/>
      <c r="H63" s="50"/>
      <c r="I63" s="50"/>
      <c r="J63" s="50"/>
      <c r="K63" s="50"/>
      <c r="M63" s="290"/>
      <c r="X63" s="291"/>
      <c r="Z63" s="285"/>
      <c r="AA63" s="265"/>
      <c r="AB63" s="265"/>
    </row>
    <row r="64" spans="2:28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290"/>
      <c r="X64" s="291"/>
      <c r="Z64" s="285"/>
      <c r="AA64" s="265"/>
      <c r="AB64" s="265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290"/>
      <c r="N65" s="291"/>
      <c r="P65" s="292"/>
      <c r="AA65" s="267"/>
    </row>
    <row r="66" spans="2:27" ht="25.5" customHeight="1">
      <c r="B66" s="47"/>
      <c r="C66" s="47"/>
      <c r="D66" s="48"/>
      <c r="M66" s="290"/>
      <c r="N66" s="291"/>
      <c r="P66" s="292"/>
      <c r="AA66" s="267"/>
    </row>
    <row r="67" spans="2:27" ht="25.5" customHeight="1">
      <c r="B67" s="47"/>
      <c r="C67" s="47"/>
      <c r="D67" s="48"/>
      <c r="M67" s="290"/>
      <c r="N67" s="291"/>
      <c r="P67" s="292"/>
      <c r="AA67" s="267"/>
    </row>
    <row r="68" spans="2:27" ht="25.5" customHeight="1">
      <c r="B68" s="47"/>
      <c r="C68" s="47"/>
      <c r="D68" s="48"/>
      <c r="M68" s="290"/>
      <c r="N68" s="291"/>
      <c r="P68" s="292"/>
      <c r="AA68" s="267"/>
    </row>
    <row r="69" spans="2:27" ht="25.5" customHeight="1">
      <c r="B69" s="47"/>
      <c r="C69" s="47"/>
      <c r="D69" s="48"/>
      <c r="M69" s="290"/>
      <c r="N69" s="291"/>
      <c r="P69" s="292"/>
      <c r="AA69" s="267"/>
    </row>
    <row r="70" spans="2:27" ht="25.5" customHeight="1">
      <c r="B70" s="47"/>
      <c r="C70" s="47"/>
      <c r="D70" s="48"/>
      <c r="M70" s="290"/>
      <c r="N70" s="291"/>
      <c r="P70" s="292"/>
      <c r="AA70" s="267"/>
    </row>
    <row r="71" spans="2:27" ht="25.5" customHeight="1">
      <c r="B71" s="47"/>
      <c r="C71" s="47"/>
      <c r="D71" s="48"/>
      <c r="M71" s="290"/>
      <c r="N71" s="291"/>
      <c r="P71" s="292"/>
      <c r="AA71" s="267"/>
    </row>
    <row r="72" spans="2:27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290"/>
      <c r="N72" s="291"/>
      <c r="P72" s="292"/>
      <c r="AA72" s="267"/>
    </row>
    <row r="73" spans="2:27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290"/>
      <c r="N73" s="291"/>
      <c r="P73" s="292"/>
      <c r="AA73" s="267"/>
    </row>
    <row r="74" spans="2:27" ht="25.5" customHeight="1" thickBot="1">
      <c r="B74" s="203" t="s">
        <v>90</v>
      </c>
      <c r="C74" s="204" t="s">
        <v>116</v>
      </c>
      <c r="D74" s="204" t="s">
        <v>118</v>
      </c>
      <c r="E74" s="204"/>
      <c r="F74" s="204"/>
      <c r="G74" s="204" t="str">
        <f>IFERROR(INDEX(#REF!,MATCH(종합!$C$5&amp;5,#REF!,0),2),"")</f>
        <v/>
      </c>
      <c r="H74" s="204" t="str">
        <f>IFERROR(INDEX(#REF!,MATCH(종합!$C$5&amp;6,#REF!,0),2),"")</f>
        <v/>
      </c>
      <c r="I74" s="204" t="str">
        <f>IFERROR(INDEX(#REF!,MATCH(종합!$C$5&amp;7,#REF!,0),2),"")</f>
        <v/>
      </c>
      <c r="J74" s="204" t="str">
        <f>IFERROR(INDEX(#REF!,MATCH(종합!$C$5&amp;8,#REF!,0),2),"")</f>
        <v/>
      </c>
      <c r="K74" s="205" t="str">
        <f>IFERROR(INDEX(#REF!,MATCH(종합!$C$5&amp;9,#REF!,0),2),"")</f>
        <v/>
      </c>
      <c r="M74" s="293">
        <v>1</v>
      </c>
      <c r="N74" s="294">
        <v>2</v>
      </c>
      <c r="O74" s="294"/>
      <c r="P74" s="293"/>
      <c r="Q74" s="294"/>
      <c r="R74" s="294"/>
      <c r="S74" s="293"/>
      <c r="T74" s="294"/>
      <c r="U74" s="295"/>
      <c r="AA74" s="267"/>
    </row>
    <row r="75" spans="2:27" ht="25.5" customHeight="1" thickTop="1">
      <c r="B75" s="208" t="s">
        <v>108</v>
      </c>
      <c r="C75" s="209" t="s">
        <v>69</v>
      </c>
      <c r="D75" s="210" t="s">
        <v>67</v>
      </c>
      <c r="E75" s="210"/>
      <c r="F75" s="210"/>
      <c r="G75" s="210" t="str">
        <f>IFERROR(INDEX(#REF!,MATCH(종합!$C$5&amp;종합!G$74,#REF!,0),15),"")</f>
        <v/>
      </c>
      <c r="H75" s="210" t="str">
        <f>IFERROR(INDEX(#REF!,MATCH(종합!$C$5&amp;종합!H$74,#REF!,0),15),"")</f>
        <v/>
      </c>
      <c r="I75" s="210" t="str">
        <f>IFERROR(INDEX(#REF!,MATCH(종합!$C$5&amp;종합!I$74,#REF!,0),15),"")</f>
        <v/>
      </c>
      <c r="J75" s="210" t="str">
        <f>IFERROR(INDEX(#REF!,MATCH(종합!$C$5&amp;종합!J$74,#REF!,0),15),"")</f>
        <v/>
      </c>
      <c r="K75" s="210" t="str">
        <f>IFERROR(INDEX(#REF!,MATCH(종합!$C$5&amp;종합!K$74,#REF!,0),15),"")</f>
        <v/>
      </c>
      <c r="M75" s="293" t="s">
        <v>116</v>
      </c>
      <c r="N75" s="293" t="s">
        <v>118</v>
      </c>
      <c r="O75" s="293"/>
      <c r="P75" s="293"/>
      <c r="Q75" s="293"/>
      <c r="R75" s="293"/>
      <c r="S75" s="293"/>
      <c r="T75" s="293"/>
      <c r="U75" s="290"/>
      <c r="AA75" s="267"/>
    </row>
    <row r="76" spans="2:27" ht="25.5" customHeight="1">
      <c r="B76" s="206" t="s">
        <v>93</v>
      </c>
      <c r="C76" s="196" t="s">
        <v>221</v>
      </c>
      <c r="D76" s="196" t="s">
        <v>221</v>
      </c>
      <c r="E76" s="196" t="s">
        <v>156</v>
      </c>
      <c r="F76" s="196" t="s">
        <v>156</v>
      </c>
      <c r="G76" s="196" t="str">
        <f>IFERROR(ROUND(SUMIFS(#REF!,#REF!,종합!$C$5,#REF!,종합!G$74)/SUMIFS(#REF!,#REF!,종합!$C$5,#REF!,종합!G$74)*100,0)&amp;"%("&amp;SUMIFS(#REF!,#REF!,종합!$C$5,#REF!,종합!G$74)&amp;"명)","")</f>
        <v/>
      </c>
      <c r="H76" s="196" t="str">
        <f>IFERROR(ROUND(SUMIFS(#REF!,#REF!,종합!$C$5,#REF!,종합!H$74)/SUMIFS(#REF!,#REF!,종합!$C$5,#REF!,종합!H$74)*100,0)&amp;"%("&amp;SUMIFS(#REF!,#REF!,종합!$C$5,#REF!,종합!H$74)&amp;"명)","")</f>
        <v/>
      </c>
      <c r="I76" s="196" t="str">
        <f>IFERROR(ROUND(SUMIFS(#REF!,#REF!,종합!$C$5,#REF!,종합!I$74)/SUMIFS(#REF!,#REF!,종합!$C$5,#REF!,종합!I$74)*100,0)&amp;"%("&amp;SUMIFS(#REF!,#REF!,종합!$C$5,#REF!,종합!I$74)&amp;"명)","")</f>
        <v/>
      </c>
      <c r="J76" s="196" t="str">
        <f>IFERROR(ROUND(SUMIFS(#REF!,#REF!,종합!$C$5,#REF!,종합!J$74)/SUMIFS(#REF!,#REF!,종합!$C$5,#REF!,종합!J$74)*100,0)&amp;"%("&amp;SUMIFS(#REF!,#REF!,종합!$C$5,#REF!,종합!J$74)&amp;"명)","")</f>
        <v/>
      </c>
      <c r="K76" s="207" t="str">
        <f>IFERROR(ROUND(SUMIFS(#REF!,#REF!,종합!$C$5,#REF!,종합!K$74)/SUMIFS(#REF!,#REF!,종합!$C$5,#REF!,종합!K$74)*100,0)&amp;"%("&amp;SUMIFS(#REF!,#REF!,종합!$C$5,#REF!,종합!K$74)&amp;"명)","")</f>
        <v/>
      </c>
      <c r="M76" s="290"/>
      <c r="N76" s="291"/>
      <c r="P76" s="292"/>
      <c r="AA76" s="267"/>
    </row>
    <row r="77" spans="2:27" ht="25.5" customHeight="1">
      <c r="B77" s="170" t="s">
        <v>94</v>
      </c>
      <c r="C77" s="172" t="s">
        <v>221</v>
      </c>
      <c r="D77" s="172" t="s">
        <v>221</v>
      </c>
      <c r="E77" s="172" t="s">
        <v>156</v>
      </c>
      <c r="F77" s="172" t="s">
        <v>156</v>
      </c>
      <c r="G77" s="172" t="str">
        <f>IFERROR(ROUND(SUMIFS(#REF!,#REF!,종합!$C$5,#REF!,종합!G$74)/SUMIFS(#REF!,#REF!,종합!$C$5,#REF!,종합!G$74)*100,0)&amp;"%("&amp;SUMIFS(#REF!,#REF!,종합!$C$5,#REF!,종합!G$74)&amp;"명)","")</f>
        <v/>
      </c>
      <c r="H77" s="172" t="str">
        <f>IFERROR(ROUND(SUMIFS(#REF!,#REF!,종합!$C$5,#REF!,종합!H$74)/SUMIFS(#REF!,#REF!,종합!$C$5,#REF!,종합!H$74)*100,0)&amp;"%("&amp;SUMIFS(#REF!,#REF!,종합!$C$5,#REF!,종합!H$74)&amp;"명)","")</f>
        <v/>
      </c>
      <c r="I77" s="172" t="str">
        <f>IFERROR(ROUND(SUMIFS(#REF!,#REF!,종합!$C$5,#REF!,종합!I$74)/SUMIFS(#REF!,#REF!,종합!$C$5,#REF!,종합!I$74)*100,0)&amp;"%("&amp;SUMIFS(#REF!,#REF!,종합!$C$5,#REF!,종합!I$74)&amp;"명)","")</f>
        <v/>
      </c>
      <c r="J77" s="172" t="str">
        <f>IFERROR(ROUND(SUMIFS(#REF!,#REF!,종합!$C$5,#REF!,종합!J$74)/SUMIFS(#REF!,#REF!,종합!$C$5,#REF!,종합!J$74)*100,0)&amp;"%("&amp;SUMIFS(#REF!,#REF!,종합!$C$5,#REF!,종합!J$74)&amp;"명)","")</f>
        <v/>
      </c>
      <c r="K77" s="173" t="str">
        <f>IFERROR(ROUND(SUMIFS(#REF!,#REF!,종합!$C$5,#REF!,종합!K$74)/SUMIFS(#REF!,#REF!,종합!$C$5,#REF!,종합!K$74)*100,0)&amp;"%("&amp;SUMIFS(#REF!,#REF!,종합!$C$5,#REF!,종합!K$74)&amp;"명)","")</f>
        <v/>
      </c>
      <c r="M77" s="296">
        <v>0</v>
      </c>
      <c r="N77" s="296">
        <v>0</v>
      </c>
      <c r="O77" s="296"/>
      <c r="P77" s="296"/>
      <c r="Q77" s="296"/>
      <c r="R77" s="296"/>
      <c r="S77" s="296"/>
      <c r="T77" s="296"/>
      <c r="AA77" s="267"/>
    </row>
    <row r="78" spans="2:27" ht="25.5" customHeight="1">
      <c r="B78" s="169" t="s">
        <v>95</v>
      </c>
      <c r="C78" s="172" t="s">
        <v>317</v>
      </c>
      <c r="D78" s="172" t="s">
        <v>318</v>
      </c>
      <c r="E78" s="172" t="s">
        <v>156</v>
      </c>
      <c r="F78" s="172" t="s">
        <v>156</v>
      </c>
      <c r="G78" s="172" t="str">
        <f>IFERROR(ROUND(SUMIFS(#REF!,#REF!,종합!$C$5,#REF!,종합!G$74)/SUMIFS(#REF!,#REF!,종합!$C$5,#REF!,종합!G$74)*100,0)&amp;"%("&amp;SUMIFS(#REF!,#REF!,종합!$C$5,#REF!,종합!G$74)&amp;"명)","")</f>
        <v/>
      </c>
      <c r="H78" s="172" t="str">
        <f>IFERROR(ROUND(SUMIFS(#REF!,#REF!,종합!$C$5,#REF!,종합!H$74)/SUMIFS(#REF!,#REF!,종합!$C$5,#REF!,종합!H$74)*100,0)&amp;"%("&amp;SUMIFS(#REF!,#REF!,종합!$C$5,#REF!,종합!H$74)&amp;"명)","")</f>
        <v/>
      </c>
      <c r="I78" s="172" t="str">
        <f>IFERROR(ROUND(SUMIFS(#REF!,#REF!,종합!$C$5,#REF!,종합!I$74)/SUMIFS(#REF!,#REF!,종합!$C$5,#REF!,종합!I$74)*100,0)&amp;"%("&amp;SUMIFS(#REF!,#REF!,종합!$C$5,#REF!,종합!I$74)&amp;"명)","")</f>
        <v/>
      </c>
      <c r="J78" s="172" t="str">
        <f>IFERROR(ROUND(SUMIFS(#REF!,#REF!,종합!$C$5,#REF!,종합!J$74)/SUMIFS(#REF!,#REF!,종합!$C$5,#REF!,종합!J$74)*100,0)&amp;"%("&amp;SUMIFS(#REF!,#REF!,종합!$C$5,#REF!,종합!J$74)&amp;"명)","")</f>
        <v/>
      </c>
      <c r="K78" s="173" t="str">
        <f>IFERROR(ROUND(SUMIFS(#REF!,#REF!,종합!$C$5,#REF!,종합!K$74)/SUMIFS(#REF!,#REF!,종합!$C$5,#REF!,종합!K$74)*100,0)&amp;"%("&amp;SUMIFS(#REF!,#REF!,종합!$C$5,#REF!,종합!K$74)&amp;"명)","")</f>
        <v/>
      </c>
      <c r="M78" s="296">
        <v>0</v>
      </c>
      <c r="N78" s="296">
        <v>0</v>
      </c>
      <c r="O78" s="296"/>
      <c r="P78" s="296"/>
      <c r="Q78" s="296"/>
      <c r="R78" s="296"/>
      <c r="S78" s="296"/>
      <c r="T78" s="296"/>
      <c r="AA78" s="267"/>
    </row>
    <row r="79" spans="2:27" ht="25.5" customHeight="1">
      <c r="B79" s="169" t="s">
        <v>98</v>
      </c>
      <c r="C79" s="172" t="s">
        <v>317</v>
      </c>
      <c r="D79" s="172" t="s">
        <v>318</v>
      </c>
      <c r="E79" s="172" t="s">
        <v>156</v>
      </c>
      <c r="F79" s="172" t="s">
        <v>156</v>
      </c>
      <c r="G79" s="172" t="str">
        <f>IFERROR(ROUND(SUMIFS(#REF!,#REF!,종합!$C$5,#REF!,종합!G$74)/SUMIFS(#REF!,#REF!,종합!$C$5,#REF!,종합!G$74)*100,0)&amp;"%("&amp;SUMIFS(#REF!,#REF!,종합!$C$5,#REF!,종합!G$74)&amp;"명)","")</f>
        <v/>
      </c>
      <c r="H79" s="172" t="str">
        <f>IFERROR(ROUND(SUMIFS(#REF!,#REF!,종합!$C$5,#REF!,종합!H$74)/SUMIFS(#REF!,#REF!,종합!$C$5,#REF!,종합!H$74)*100,0)&amp;"%("&amp;SUMIFS(#REF!,#REF!,종합!$C$5,#REF!,종합!H$74)&amp;"명)","")</f>
        <v/>
      </c>
      <c r="I79" s="172" t="str">
        <f>IFERROR(ROUND(SUMIFS(#REF!,#REF!,종합!$C$5,#REF!,종합!I$74)/SUMIFS(#REF!,#REF!,종합!$C$5,#REF!,종합!I$74)*100,0)&amp;"%("&amp;SUMIFS(#REF!,#REF!,종합!$C$5,#REF!,종합!I$74)&amp;"명)","")</f>
        <v/>
      </c>
      <c r="J79" s="172" t="str">
        <f>IFERROR(ROUND(SUMIFS(#REF!,#REF!,종합!$C$5,#REF!,종합!J$74)/SUMIFS(#REF!,#REF!,종합!$C$5,#REF!,종합!J$74)*100,0)&amp;"%("&amp;SUMIFS(#REF!,#REF!,종합!$C$5,#REF!,종합!J$74)&amp;"명)","")</f>
        <v/>
      </c>
      <c r="K79" s="173" t="str">
        <f>IFERROR(ROUND(SUMIFS(#REF!,#REF!,종합!$C$5,#REF!,종합!K$74)/SUMIFS(#REF!,#REF!,종합!$C$5,#REF!,종합!K$74)*100,0)&amp;"%("&amp;SUMIFS(#REF!,#REF!,종합!$C$5,#REF!,종합!K$74)&amp;"명)","")</f>
        <v/>
      </c>
      <c r="M79" s="296">
        <v>0.33333333333333331</v>
      </c>
      <c r="N79" s="296">
        <v>0.125</v>
      </c>
      <c r="O79" s="296"/>
      <c r="P79" s="296"/>
      <c r="Q79" s="296"/>
      <c r="R79" s="296"/>
      <c r="S79" s="296"/>
      <c r="T79" s="296"/>
      <c r="AA79" s="267"/>
    </row>
    <row r="80" spans="2:27" ht="25.5" customHeight="1">
      <c r="B80" s="174" t="s">
        <v>96</v>
      </c>
      <c r="C80" s="172" t="s">
        <v>317</v>
      </c>
      <c r="D80" s="172" t="s">
        <v>252</v>
      </c>
      <c r="E80" s="172" t="s">
        <v>156</v>
      </c>
      <c r="F80" s="172" t="s">
        <v>156</v>
      </c>
      <c r="G80" s="172" t="str">
        <f>IFERROR(ROUND(SUMIFS(#REF!,#REF!,종합!$C$5,#REF!,종합!G$74)/SUMIFS(#REF!,#REF!,종합!$C$5,#REF!,종합!G$74)*100,0)&amp;"%("&amp;SUMIFS(#REF!,#REF!,종합!$C$5,#REF!,종합!G$74)&amp;"명)","")</f>
        <v/>
      </c>
      <c r="H80" s="172" t="str">
        <f>IFERROR(ROUND(SUMIFS(#REF!,#REF!,종합!$C$5,#REF!,종합!H$74)/SUMIFS(#REF!,#REF!,종합!$C$5,#REF!,종합!H$74)*100,0)&amp;"%("&amp;SUMIFS(#REF!,#REF!,종합!$C$5,#REF!,종합!H$74)&amp;"명)","")</f>
        <v/>
      </c>
      <c r="I80" s="172" t="str">
        <f>IFERROR(ROUND(SUMIFS(#REF!,#REF!,종합!$C$5,#REF!,종합!I$74)/SUMIFS(#REF!,#REF!,종합!$C$5,#REF!,종합!I$74)*100,0)&amp;"%("&amp;SUMIFS(#REF!,#REF!,종합!$C$5,#REF!,종합!I$74)&amp;"명)","")</f>
        <v/>
      </c>
      <c r="J80" s="172" t="str">
        <f>IFERROR(ROUND(SUMIFS(#REF!,#REF!,종합!$C$5,#REF!,종합!J$74)/SUMIFS(#REF!,#REF!,종합!$C$5,#REF!,종합!J$74)*100,0)&amp;"%("&amp;SUMIFS(#REF!,#REF!,종합!$C$5,#REF!,종합!J$74)&amp;"명)","")</f>
        <v/>
      </c>
      <c r="K80" s="173" t="str">
        <f>IFERROR(ROUND(SUMIFS(#REF!,#REF!,종합!$C$5,#REF!,종합!K$74)/SUMIFS(#REF!,#REF!,종합!$C$5,#REF!,종합!K$74)*100,0)&amp;"%("&amp;SUMIFS(#REF!,#REF!,종합!$C$5,#REF!,종합!K$74)&amp;"명)","")</f>
        <v/>
      </c>
      <c r="M80" s="296">
        <v>0.33333333333333331</v>
      </c>
      <c r="N80" s="296">
        <v>0.125</v>
      </c>
      <c r="O80" s="296"/>
      <c r="P80" s="296"/>
      <c r="Q80" s="296"/>
      <c r="R80" s="296"/>
      <c r="S80" s="296"/>
      <c r="T80" s="296"/>
      <c r="AA80" s="267"/>
    </row>
    <row r="81" spans="2:27" ht="25.5" customHeight="1">
      <c r="B81" s="175" t="s">
        <v>97</v>
      </c>
      <c r="C81" s="176" t="s">
        <v>221</v>
      </c>
      <c r="D81" s="176" t="s">
        <v>319</v>
      </c>
      <c r="E81" s="176" t="s">
        <v>156</v>
      </c>
      <c r="F81" s="176" t="s">
        <v>156</v>
      </c>
      <c r="G81" s="176" t="str">
        <f>IFERROR(ROUND(SUMIFS(#REF!,#REF!,종합!$C$5,#REF!,종합!G$74)/SUMIFS(#REF!,#REF!,종합!$C$5,#REF!,종합!G$74)*100,0)&amp;"%("&amp;SUMIFS(#REF!,#REF!,종합!$C$5,#REF!,종합!G$74)&amp;"명)","")</f>
        <v/>
      </c>
      <c r="H81" s="176" t="str">
        <f>IFERROR(ROUND(SUMIFS(#REF!,#REF!,종합!$C$5,#REF!,종합!H$74)/SUMIFS(#REF!,#REF!,종합!$C$5,#REF!,종합!H$74)*100,0)&amp;"%("&amp;SUMIFS(#REF!,#REF!,종합!$C$5,#REF!,종합!H$74)&amp;"명)","")</f>
        <v/>
      </c>
      <c r="I81" s="176" t="str">
        <f>IFERROR(ROUND(SUMIFS(#REF!,#REF!,종합!$C$5,#REF!,종합!I$74)/SUMIFS(#REF!,#REF!,종합!$C$5,#REF!,종합!I$74)*100,0)&amp;"%("&amp;SUMIFS(#REF!,#REF!,종합!$C$5,#REF!,종합!I$74)&amp;"명)","")</f>
        <v/>
      </c>
      <c r="J81" s="176" t="str">
        <f>IFERROR(ROUND(SUMIFS(#REF!,#REF!,종합!$C$5,#REF!,종합!J$74)/SUMIFS(#REF!,#REF!,종합!$C$5,#REF!,종합!J$74)*100,0)&amp;"%("&amp;SUMIFS(#REF!,#REF!,종합!$C$5,#REF!,종합!J$74)&amp;"명)","")</f>
        <v/>
      </c>
      <c r="K81" s="177" t="str">
        <f>IFERROR(ROUND(SUMIFS(#REF!,#REF!,종합!$C$5,#REF!,종합!K$74)/SUMIFS(#REF!,#REF!,종합!$C$5,#REF!,종합!K$74)*100,0)&amp;"%("&amp;SUMIFS(#REF!,#REF!,종합!$C$5,#REF!,종합!K$74)&amp;"명)","")</f>
        <v/>
      </c>
      <c r="M81" s="296">
        <v>0.33333333333333331</v>
      </c>
      <c r="N81" s="296">
        <v>0.25</v>
      </c>
      <c r="O81" s="296"/>
      <c r="P81" s="296"/>
      <c r="Q81" s="296"/>
      <c r="R81" s="296"/>
      <c r="S81" s="296"/>
      <c r="T81" s="296"/>
      <c r="AA81" s="267"/>
    </row>
    <row r="82" spans="2:27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296">
        <v>0</v>
      </c>
      <c r="N82" s="296">
        <v>0.5</v>
      </c>
      <c r="O82" s="296"/>
      <c r="P82" s="296"/>
      <c r="Q82" s="296"/>
      <c r="R82" s="296"/>
      <c r="S82" s="296"/>
      <c r="T82" s="296"/>
      <c r="AA82" s="267"/>
    </row>
    <row r="83" spans="2:27" ht="17.25" customHeight="1">
      <c r="B83" s="51" t="s">
        <v>129</v>
      </c>
      <c r="C83" s="51"/>
      <c r="D83" s="50"/>
      <c r="E83" s="50"/>
      <c r="F83" s="50"/>
      <c r="G83" s="50"/>
      <c r="H83" s="50"/>
      <c r="I83" s="50"/>
      <c r="J83" s="50"/>
      <c r="K83" s="50"/>
      <c r="M83" s="290"/>
      <c r="N83" s="291"/>
      <c r="P83" s="292"/>
      <c r="AA83" s="267"/>
    </row>
    <row r="84" spans="2:27" ht="30.75" customHeight="1">
      <c r="B84" s="55" t="s">
        <v>74</v>
      </c>
      <c r="C84" s="55" t="s">
        <v>100</v>
      </c>
      <c r="D84" s="55" t="s">
        <v>101</v>
      </c>
      <c r="E84" s="55" t="s">
        <v>102</v>
      </c>
      <c r="F84" s="55" t="s">
        <v>103</v>
      </c>
      <c r="G84" s="55" t="s">
        <v>104</v>
      </c>
      <c r="H84" s="55" t="s">
        <v>6</v>
      </c>
      <c r="I84" s="55" t="s">
        <v>7</v>
      </c>
      <c r="J84" s="55" t="s">
        <v>105</v>
      </c>
      <c r="K84" s="55" t="s">
        <v>107</v>
      </c>
      <c r="M84" s="290"/>
      <c r="N84" s="291"/>
      <c r="P84" s="292"/>
      <c r="AA84" s="267"/>
    </row>
    <row r="85" spans="2:27" ht="20.25" customHeight="1">
      <c r="B85" s="85" t="s">
        <v>116</v>
      </c>
      <c r="C85" s="64">
        <v>2401</v>
      </c>
      <c r="D85" s="86">
        <v>4.7332524956438221E-2</v>
      </c>
      <c r="E85" s="86">
        <v>0.39893183214493921</v>
      </c>
      <c r="F85" s="86">
        <v>0.18402435355562125</v>
      </c>
      <c r="G85" s="87">
        <v>13.330789473684211</v>
      </c>
      <c r="H85" s="88">
        <v>1.910673470035628</v>
      </c>
      <c r="I85" s="88">
        <v>49.372430059196191</v>
      </c>
      <c r="J85" s="89">
        <v>1.6676657392969325</v>
      </c>
      <c r="K85" s="72"/>
      <c r="M85" s="290"/>
      <c r="N85" s="291"/>
      <c r="P85" s="292"/>
      <c r="AA85" s="267"/>
    </row>
    <row r="86" spans="2:27" ht="20.25" customHeight="1">
      <c r="B86" s="85" t="s">
        <v>116</v>
      </c>
      <c r="C86" s="64">
        <v>2402</v>
      </c>
      <c r="D86" s="86">
        <v>3.5760173445712959E-2</v>
      </c>
      <c r="E86" s="86">
        <v>0.35023344817241503</v>
      </c>
      <c r="F86" s="86">
        <v>0.1624332401022264</v>
      </c>
      <c r="G86" s="87">
        <v>9.3282608695652183</v>
      </c>
      <c r="H86" s="88">
        <v>0.17951874116338509</v>
      </c>
      <c r="I86" s="88">
        <v>15.856187942322471</v>
      </c>
      <c r="J86" s="89">
        <v>1.9986348728538734</v>
      </c>
      <c r="K86" s="72"/>
      <c r="M86" s="290"/>
      <c r="N86" s="291"/>
      <c r="P86" s="292"/>
      <c r="AA86" s="267"/>
    </row>
    <row r="87" spans="2:27" ht="20.25" customHeight="1">
      <c r="B87" s="85" t="s">
        <v>116</v>
      </c>
      <c r="C87" s="64">
        <v>2403</v>
      </c>
      <c r="D87" s="86">
        <v>1.3518034691326473E-2</v>
      </c>
      <c r="E87" s="86">
        <v>0.34824179151427825</v>
      </c>
      <c r="F87" s="86">
        <v>0.17188074701882911</v>
      </c>
      <c r="G87" s="87">
        <v>9.0884583333333335</v>
      </c>
      <c r="H87" s="88">
        <v>0.11924484806073708</v>
      </c>
      <c r="I87" s="88">
        <v>15.052368897513043</v>
      </c>
      <c r="J87" s="89">
        <v>2.0265658153360953</v>
      </c>
      <c r="K87" s="72"/>
      <c r="M87" s="290"/>
      <c r="N87" s="291"/>
      <c r="P87" s="292"/>
      <c r="AA87" s="267"/>
    </row>
    <row r="88" spans="2:27" ht="20.25" customHeight="1">
      <c r="B88" s="85" t="s">
        <v>116</v>
      </c>
      <c r="C88" s="64">
        <v>2404</v>
      </c>
      <c r="D88" s="86">
        <v>1.0980688490118816E-2</v>
      </c>
      <c r="E88" s="86">
        <v>0.3528619300839308</v>
      </c>
      <c r="F88" s="86">
        <v>0.18442733373892237</v>
      </c>
      <c r="G88" s="87">
        <v>9.7439130434782619</v>
      </c>
      <c r="H88" s="88">
        <v>9.9103515629998931E-2</v>
      </c>
      <c r="I88" s="88">
        <v>18.478927701339714</v>
      </c>
      <c r="J88" s="89">
        <v>1.9611077155728123</v>
      </c>
      <c r="K88" s="72"/>
      <c r="M88" s="290"/>
      <c r="N88" s="291"/>
      <c r="P88" s="292"/>
      <c r="AA88" s="267"/>
    </row>
    <row r="89" spans="2:27" ht="20.25" customHeight="1">
      <c r="B89" s="85" t="s">
        <v>116</v>
      </c>
      <c r="C89" s="64">
        <v>2405</v>
      </c>
      <c r="D89" s="86">
        <v>1.1581936960574808E-2</v>
      </c>
      <c r="E89" s="86">
        <v>0.34947765733430269</v>
      </c>
      <c r="F89" s="86">
        <v>0.17848943756572094</v>
      </c>
      <c r="G89" s="87">
        <v>10.066913043478262</v>
      </c>
      <c r="H89" s="88">
        <v>9.647024250153613E-2</v>
      </c>
      <c r="I89" s="88">
        <v>17.989264109301601</v>
      </c>
      <c r="J89" s="89">
        <v>1.9257477388269184</v>
      </c>
      <c r="K89" s="72"/>
      <c r="M89" s="290"/>
      <c r="N89" s="291"/>
      <c r="P89" s="292"/>
      <c r="AA89" s="267"/>
    </row>
    <row r="90" spans="2:27" ht="20.25" customHeight="1">
      <c r="B90" s="85" t="s">
        <v>116</v>
      </c>
      <c r="C90" s="64">
        <v>2406</v>
      </c>
      <c r="D90" s="86">
        <v>1.2621634277012369E-2</v>
      </c>
      <c r="E90" s="86">
        <v>0.34481117704602721</v>
      </c>
      <c r="F90" s="86">
        <v>0.16944742571871785</v>
      </c>
      <c r="G90" s="87">
        <v>10.8695</v>
      </c>
      <c r="H90" s="88">
        <v>0.11514558365635405</v>
      </c>
      <c r="I90" s="88">
        <v>17.224964125017777</v>
      </c>
      <c r="J90" s="89">
        <v>1.8688225526592239</v>
      </c>
      <c r="K90" s="72"/>
      <c r="M90" s="290"/>
      <c r="N90" s="291"/>
      <c r="P90" s="292"/>
      <c r="AA90" s="267"/>
    </row>
    <row r="91" spans="2:27" ht="20.25" customHeight="1">
      <c r="B91" s="85" t="s">
        <v>116</v>
      </c>
      <c r="C91" s="64">
        <v>2407</v>
      </c>
      <c r="D91" s="86">
        <v>1.5247049911826852E-2</v>
      </c>
      <c r="E91" s="86">
        <v>0.34357381677411419</v>
      </c>
      <c r="F91" s="86">
        <v>0.16442254502091957</v>
      </c>
      <c r="G91" s="87">
        <v>11.22468181818182</v>
      </c>
      <c r="H91" s="88">
        <v>0.15765949628378084</v>
      </c>
      <c r="I91" s="88">
        <v>16.917407604685145</v>
      </c>
      <c r="J91" s="89">
        <v>1.8267112575546445</v>
      </c>
      <c r="K91" s="72"/>
      <c r="M91" s="290"/>
      <c r="N91" s="291"/>
      <c r="P91" s="292"/>
      <c r="AA91" s="267"/>
    </row>
    <row r="92" spans="2:27" ht="20.25" customHeight="1">
      <c r="B92" s="85" t="s">
        <v>116</v>
      </c>
      <c r="C92" s="64">
        <v>2408</v>
      </c>
      <c r="D92" s="86">
        <v>1.8505394471265091E-2</v>
      </c>
      <c r="E92" s="86">
        <v>0.3407519077671996</v>
      </c>
      <c r="F92" s="86">
        <v>0.15220081355778819</v>
      </c>
      <c r="G92" s="87">
        <v>11.759636363636366</v>
      </c>
      <c r="H92" s="88">
        <v>0.10489764555533507</v>
      </c>
      <c r="I92" s="88">
        <v>17.655407775563489</v>
      </c>
      <c r="J92" s="89">
        <v>1.7899187514177022</v>
      </c>
      <c r="K92" s="72"/>
      <c r="M92" s="290"/>
      <c r="N92" s="291"/>
      <c r="P92" s="292"/>
      <c r="AA92" s="267"/>
    </row>
    <row r="93" spans="2:27" ht="20.25" customHeight="1">
      <c r="B93" s="85" t="s">
        <v>116</v>
      </c>
      <c r="C93" s="64">
        <v>2409</v>
      </c>
      <c r="D93" s="86">
        <v>1.7461432577313276E-2</v>
      </c>
      <c r="E93" s="86">
        <v>0.34255120426832147</v>
      </c>
      <c r="F93" s="86">
        <v>0.16284044911116241</v>
      </c>
      <c r="G93" s="87">
        <v>11.54725</v>
      </c>
      <c r="H93" s="88">
        <v>0.10767107559901197</v>
      </c>
      <c r="I93" s="88">
        <v>19.199199107185013</v>
      </c>
      <c r="J93" s="89">
        <v>1.8163119213724266</v>
      </c>
      <c r="K93" s="72"/>
      <c r="M93" s="290"/>
      <c r="N93" s="291"/>
      <c r="P93" s="292"/>
      <c r="AA93" s="267"/>
    </row>
    <row r="94" spans="2:27" ht="20.25" customHeight="1">
      <c r="B94" s="85" t="s">
        <v>116</v>
      </c>
      <c r="C94" s="64">
        <v>2410</v>
      </c>
      <c r="D94" s="86">
        <v>1.456988826111036E-2</v>
      </c>
      <c r="E94" s="86">
        <v>0.35486447141274335</v>
      </c>
      <c r="F94" s="86">
        <v>0.19453659031453258</v>
      </c>
      <c r="G94" s="87">
        <v>11.014176470588236</v>
      </c>
      <c r="H94" s="88">
        <v>0.27132020964369957</v>
      </c>
      <c r="I94" s="88">
        <v>23.000201771795901</v>
      </c>
      <c r="J94" s="89">
        <v>1.8659697602241576</v>
      </c>
      <c r="K94" s="72"/>
      <c r="M94" s="290"/>
      <c r="N94" s="291"/>
      <c r="P94" s="292"/>
      <c r="AA94" s="267"/>
    </row>
    <row r="95" spans="2:27" ht="20.25" customHeight="1">
      <c r="B95" s="85" t="s">
        <v>116</v>
      </c>
      <c r="C95" s="64">
        <v>2411</v>
      </c>
      <c r="D95" s="86">
        <v>1.7996879981601516E-2</v>
      </c>
      <c r="E95" s="86">
        <v>0.35921296158483906</v>
      </c>
      <c r="F95" s="86">
        <v>0.19676906763149921</v>
      </c>
      <c r="G95" s="87">
        <v>10.658666666666667</v>
      </c>
      <c r="H95" s="88">
        <v>0.38491813753509968</v>
      </c>
      <c r="I95" s="88">
        <v>21.773626336272454</v>
      </c>
      <c r="J95" s="89">
        <v>1.8890773820496747</v>
      </c>
      <c r="K95" s="72"/>
      <c r="M95" s="290"/>
      <c r="N95" s="291"/>
      <c r="P95" s="292"/>
      <c r="AA95" s="267"/>
    </row>
    <row r="96" spans="2:27" ht="20.25" customHeight="1">
      <c r="B96" s="85" t="s">
        <v>116</v>
      </c>
      <c r="C96" s="64">
        <v>2412</v>
      </c>
      <c r="D96" s="86">
        <v>2.396706775826115E-2</v>
      </c>
      <c r="E96" s="86">
        <v>0.37021315522938353</v>
      </c>
      <c r="F96" s="86">
        <v>0.1947758192699317</v>
      </c>
      <c r="G96" s="87">
        <v>10.807500000000003</v>
      </c>
      <c r="H96" s="88">
        <v>0.46757401163311219</v>
      </c>
      <c r="I96" s="88">
        <v>26.799316910999231</v>
      </c>
      <c r="J96" s="89">
        <v>1.8752055877772982</v>
      </c>
      <c r="K96" s="72"/>
      <c r="M96" s="290"/>
      <c r="N96" s="291"/>
      <c r="P96" s="292"/>
      <c r="AA96" s="267"/>
    </row>
    <row r="97" spans="2:27" ht="20.25" customHeight="1">
      <c r="B97" s="85" t="s">
        <v>116</v>
      </c>
      <c r="C97" s="64">
        <v>2501</v>
      </c>
      <c r="D97" s="86">
        <v>3.0376404895544121E-2</v>
      </c>
      <c r="E97" s="86">
        <v>0.37751939638301946</v>
      </c>
      <c r="F97" s="86">
        <v>0.19205218076552116</v>
      </c>
      <c r="G97" s="87">
        <v>11.475066666666667</v>
      </c>
      <c r="H97" s="88">
        <v>0.43678435257658332</v>
      </c>
      <c r="I97" s="88">
        <v>28.546706034483481</v>
      </c>
      <c r="J97" s="89">
        <v>1.8554681318472221</v>
      </c>
      <c r="K97" s="72"/>
      <c r="M97" s="290"/>
      <c r="N97" s="291"/>
      <c r="P97" s="292"/>
      <c r="AA97" s="267"/>
    </row>
    <row r="98" spans="2:27" ht="20.25" customHeight="1">
      <c r="B98" s="85" t="s">
        <v>116</v>
      </c>
      <c r="C98" s="64">
        <v>2502</v>
      </c>
      <c r="D98" s="86">
        <v>3.4510870056793506E-2</v>
      </c>
      <c r="E98" s="86">
        <v>0.37979245721658289</v>
      </c>
      <c r="F98" s="86">
        <v>0.19375070441165462</v>
      </c>
      <c r="G98" s="87">
        <v>11.452666666666666</v>
      </c>
      <c r="H98" s="88">
        <v>0.36922478210891779</v>
      </c>
      <c r="I98" s="88">
        <v>25.397126637361911</v>
      </c>
      <c r="J98" s="89">
        <v>1.8367803433283534</v>
      </c>
      <c r="K98" s="72" t="s">
        <v>69</v>
      </c>
      <c r="M98" s="290"/>
      <c r="N98" s="291"/>
      <c r="P98" s="292"/>
      <c r="AA98" s="267"/>
    </row>
    <row r="99" spans="2:27" ht="20.25" customHeight="1">
      <c r="B99" s="85" t="s">
        <v>118</v>
      </c>
      <c r="C99" s="64">
        <v>2401</v>
      </c>
      <c r="D99" s="86">
        <v>0.11495703529420813</v>
      </c>
      <c r="E99" s="86">
        <v>0.34362799766703717</v>
      </c>
      <c r="F99" s="86">
        <v>0.30920670891227536</v>
      </c>
      <c r="G99" s="87">
        <v>10.648250000000001</v>
      </c>
      <c r="H99" s="88">
        <v>0.9081011705424088</v>
      </c>
      <c r="I99" s="88">
        <v>22.486811744121027</v>
      </c>
      <c r="J99" s="89">
        <v>2.4225763692589037</v>
      </c>
      <c r="K99" s="72"/>
      <c r="M99" s="290"/>
      <c r="N99" s="291"/>
      <c r="P99" s="292"/>
      <c r="AA99" s="267"/>
    </row>
    <row r="100" spans="2:27" ht="20.25" customHeight="1">
      <c r="B100" s="85" t="s">
        <v>118</v>
      </c>
      <c r="C100" s="64">
        <v>2402</v>
      </c>
      <c r="D100" s="86">
        <v>7.5122733191489183E-2</v>
      </c>
      <c r="E100" s="86">
        <v>0.28261459085354268</v>
      </c>
      <c r="F100" s="86">
        <v>0.29169841894429116</v>
      </c>
      <c r="G100" s="87">
        <v>7.669875000000002</v>
      </c>
      <c r="H100" s="88">
        <v>0.61995500958799832</v>
      </c>
      <c r="I100" s="88">
        <v>7.5587641718839116</v>
      </c>
      <c r="J100" s="89">
        <v>2.7659669127378677</v>
      </c>
      <c r="K100" s="72"/>
      <c r="M100" s="290"/>
      <c r="N100" s="291"/>
      <c r="P100" s="292"/>
      <c r="AA100" s="267"/>
    </row>
    <row r="101" spans="2:27" ht="20.25" customHeight="1">
      <c r="B101" s="85" t="s">
        <v>118</v>
      </c>
      <c r="C101" s="64">
        <v>2403</v>
      </c>
      <c r="D101" s="86">
        <v>2.7462791535454459E-2</v>
      </c>
      <c r="E101" s="86">
        <v>0.30069662289138488</v>
      </c>
      <c r="F101" s="86">
        <v>0.29531650649851965</v>
      </c>
      <c r="G101" s="87">
        <v>7.5503750000000007</v>
      </c>
      <c r="H101" s="88">
        <v>0.61661463955701445</v>
      </c>
      <c r="I101" s="88">
        <v>8.6725152864556136</v>
      </c>
      <c r="J101" s="89">
        <v>2.8063715721483602</v>
      </c>
      <c r="K101" s="72"/>
      <c r="M101" s="290"/>
      <c r="N101" s="291"/>
      <c r="P101" s="292"/>
      <c r="AA101" s="267"/>
    </row>
    <row r="102" spans="2:27" ht="20.25" customHeight="1">
      <c r="B102" s="85" t="s">
        <v>118</v>
      </c>
      <c r="C102" s="64">
        <v>2404</v>
      </c>
      <c r="D102" s="86">
        <v>1.9309649941562146E-2</v>
      </c>
      <c r="E102" s="86">
        <v>0.29925592891932928</v>
      </c>
      <c r="F102" s="86">
        <v>0.29871569415288951</v>
      </c>
      <c r="G102" s="87">
        <v>7.0191250000000007</v>
      </c>
      <c r="H102" s="88">
        <v>0.55672243551146261</v>
      </c>
      <c r="I102" s="88">
        <v>5.5694248390494536</v>
      </c>
      <c r="J102" s="89">
        <v>2.832485241418083</v>
      </c>
      <c r="K102" s="72"/>
      <c r="M102" s="290"/>
      <c r="N102" s="291"/>
      <c r="P102" s="292"/>
      <c r="AA102" s="267"/>
    </row>
    <row r="103" spans="2:27" ht="20.25" customHeight="1">
      <c r="B103" s="85" t="s">
        <v>118</v>
      </c>
      <c r="C103" s="64">
        <v>2405</v>
      </c>
      <c r="D103" s="86">
        <v>1.931429495169917E-2</v>
      </c>
      <c r="E103" s="86">
        <v>0.29717494836395558</v>
      </c>
      <c r="F103" s="86">
        <v>0.28109054913628606</v>
      </c>
      <c r="G103" s="87">
        <v>7.739749999999999</v>
      </c>
      <c r="H103" s="88">
        <v>0.57866720896050827</v>
      </c>
      <c r="I103" s="88">
        <v>5.4182146014506358</v>
      </c>
      <c r="J103" s="89">
        <v>2.7004198283374525</v>
      </c>
      <c r="K103" s="72"/>
      <c r="M103" s="290"/>
      <c r="N103" s="291"/>
      <c r="P103" s="292"/>
      <c r="AA103" s="267"/>
    </row>
    <row r="104" spans="2:27" ht="20.25" customHeight="1">
      <c r="B104" s="85" t="s">
        <v>118</v>
      </c>
      <c r="C104" s="64">
        <v>2406</v>
      </c>
      <c r="D104" s="86">
        <v>1.9222789108244452E-2</v>
      </c>
      <c r="E104" s="86">
        <v>0.29036171389932169</v>
      </c>
      <c r="F104" s="86">
        <v>0.25894997778473078</v>
      </c>
      <c r="G104" s="87">
        <v>7.5362857142857136</v>
      </c>
      <c r="H104" s="88">
        <v>0.61368147137024887</v>
      </c>
      <c r="I104" s="88">
        <v>4.5978904085740187</v>
      </c>
      <c r="J104" s="89">
        <v>2.50257205106948</v>
      </c>
      <c r="K104" s="72"/>
      <c r="M104" s="290"/>
      <c r="N104" s="291"/>
      <c r="P104" s="292"/>
      <c r="AA104" s="267"/>
    </row>
    <row r="105" spans="2:27" ht="20.25" customHeight="1">
      <c r="B105" s="85" t="s">
        <v>118</v>
      </c>
      <c r="C105" s="64">
        <v>2407</v>
      </c>
      <c r="D105" s="86">
        <v>2.1758484225857438E-2</v>
      </c>
      <c r="E105" s="86">
        <v>0.29148594997112548</v>
      </c>
      <c r="F105" s="86">
        <v>0.25404933669958507</v>
      </c>
      <c r="G105" s="87">
        <v>8.5124285714285701</v>
      </c>
      <c r="H105" s="88">
        <v>0.40145840146878398</v>
      </c>
      <c r="I105" s="88">
        <v>5.124362699207869</v>
      </c>
      <c r="J105" s="89">
        <v>2.3818305385560352</v>
      </c>
      <c r="K105" s="72"/>
      <c r="M105" s="290"/>
      <c r="N105" s="291"/>
      <c r="P105" s="292"/>
      <c r="AA105" s="267"/>
    </row>
    <row r="106" spans="2:27" ht="20.25" customHeight="1">
      <c r="B106" s="85" t="s">
        <v>118</v>
      </c>
      <c r="C106" s="64">
        <v>2408</v>
      </c>
      <c r="D106" s="86">
        <v>3.1849289532038007E-2</v>
      </c>
      <c r="E106" s="86">
        <v>0.29230424409552691</v>
      </c>
      <c r="F106" s="86">
        <v>0.24001182832673104</v>
      </c>
      <c r="G106" s="87">
        <v>9.6808571428571408</v>
      </c>
      <c r="H106" s="88">
        <v>5.6649074382449122E-2</v>
      </c>
      <c r="I106" s="88">
        <v>6.1927738131722796</v>
      </c>
      <c r="J106" s="89">
        <v>2.2494039618336328</v>
      </c>
      <c r="K106" s="72"/>
      <c r="M106" s="290"/>
      <c r="N106" s="291"/>
      <c r="P106" s="292"/>
      <c r="AA106" s="267"/>
    </row>
    <row r="107" spans="2:27" ht="20.25" customHeight="1">
      <c r="B107" s="85" t="s">
        <v>118</v>
      </c>
      <c r="C107" s="64">
        <v>2409</v>
      </c>
      <c r="D107" s="86">
        <v>2.4903935815825402E-2</v>
      </c>
      <c r="E107" s="86">
        <v>0.30033302501975445</v>
      </c>
      <c r="F107" s="86">
        <v>0.25994565067776321</v>
      </c>
      <c r="G107" s="87">
        <v>9.2898571428571444</v>
      </c>
      <c r="H107" s="88">
        <v>5.2253146031289679E-2</v>
      </c>
      <c r="I107" s="88">
        <v>8.7510268774507249</v>
      </c>
      <c r="J107" s="89">
        <v>2.3052392528836849</v>
      </c>
      <c r="K107" s="72"/>
      <c r="M107" s="290"/>
      <c r="N107" s="291"/>
      <c r="P107" s="292"/>
      <c r="AA107" s="267"/>
    </row>
    <row r="108" spans="2:27" ht="20.25" customHeight="1">
      <c r="B108" s="85" t="s">
        <v>118</v>
      </c>
      <c r="C108" s="64">
        <v>2410</v>
      </c>
      <c r="D108" s="86">
        <v>2.4294659451358096E-2</v>
      </c>
      <c r="E108" s="86">
        <v>0.30289642299382108</v>
      </c>
      <c r="F108" s="86">
        <v>0.29637885448251311</v>
      </c>
      <c r="G108" s="87">
        <v>8.7942499999999999</v>
      </c>
      <c r="H108" s="88">
        <v>0.11326580426083303</v>
      </c>
      <c r="I108" s="88">
        <v>11.718291332485352</v>
      </c>
      <c r="J108" s="89">
        <v>2.5664313176601139</v>
      </c>
      <c r="K108" s="72"/>
      <c r="M108" s="290"/>
      <c r="N108" s="291"/>
      <c r="P108" s="292"/>
      <c r="AA108" s="267"/>
    </row>
    <row r="109" spans="2:27" ht="20.25" customHeight="1">
      <c r="B109" s="85" t="s">
        <v>118</v>
      </c>
      <c r="C109" s="64">
        <v>2411</v>
      </c>
      <c r="D109" s="86">
        <v>2.5083187073032635E-2</v>
      </c>
      <c r="E109" s="86">
        <v>0.31174223507574284</v>
      </c>
      <c r="F109" s="86">
        <v>0.29270477130319855</v>
      </c>
      <c r="G109" s="87">
        <v>8.4366250000000012</v>
      </c>
      <c r="H109" s="88">
        <v>0.1512567718917249</v>
      </c>
      <c r="I109" s="88">
        <v>9.7881465568114692</v>
      </c>
      <c r="J109" s="89">
        <v>2.6063729323002875</v>
      </c>
      <c r="K109" s="72"/>
      <c r="M109" s="290"/>
      <c r="N109" s="291"/>
      <c r="P109" s="292"/>
      <c r="AA109" s="267"/>
    </row>
    <row r="110" spans="2:27" ht="20.25" customHeight="1">
      <c r="B110" s="85" t="s">
        <v>118</v>
      </c>
      <c r="C110" s="64">
        <v>2412</v>
      </c>
      <c r="D110" s="86">
        <v>3.1605118379613287E-2</v>
      </c>
      <c r="E110" s="86">
        <v>0.32214405965875936</v>
      </c>
      <c r="F110" s="86">
        <v>0.29869688340046013</v>
      </c>
      <c r="G110" s="87">
        <v>8.8170000000000002</v>
      </c>
      <c r="H110" s="88">
        <v>0.18707529231761594</v>
      </c>
      <c r="I110" s="88">
        <v>11.558758727997764</v>
      </c>
      <c r="J110" s="89">
        <v>2.5628800692251312</v>
      </c>
      <c r="K110" s="72"/>
      <c r="M110" s="290"/>
      <c r="N110" s="291"/>
      <c r="P110" s="292"/>
      <c r="AA110" s="267"/>
    </row>
    <row r="111" spans="2:27" ht="20.25" customHeight="1">
      <c r="B111" s="85" t="s">
        <v>118</v>
      </c>
      <c r="C111" s="64">
        <v>2501</v>
      </c>
      <c r="D111" s="86">
        <v>3.4217608959578143E-2</v>
      </c>
      <c r="E111" s="86">
        <v>0.3275975377592909</v>
      </c>
      <c r="F111" s="86">
        <v>0.29980871120423774</v>
      </c>
      <c r="G111" s="87">
        <v>9.3505000000000003</v>
      </c>
      <c r="H111" s="88">
        <v>0.27955194704167913</v>
      </c>
      <c r="I111" s="88">
        <v>12.091696909348938</v>
      </c>
      <c r="J111" s="89">
        <v>2.5582092782330061</v>
      </c>
      <c r="K111" s="72"/>
    </row>
    <row r="112" spans="2:27" ht="20.25" customHeight="1">
      <c r="B112" s="85" t="s">
        <v>118</v>
      </c>
      <c r="C112" s="64">
        <v>2502</v>
      </c>
      <c r="D112" s="86">
        <v>2.9160745550487126E-2</v>
      </c>
      <c r="E112" s="86">
        <v>0.33829794275381936</v>
      </c>
      <c r="F112" s="86">
        <v>0.28901481422285835</v>
      </c>
      <c r="G112" s="87">
        <v>9.5441250000000011</v>
      </c>
      <c r="H112" s="88">
        <v>0.20390530045683444</v>
      </c>
      <c r="I112" s="88">
        <v>13.859973984476884</v>
      </c>
      <c r="J112" s="89">
        <v>2.5162473299832508</v>
      </c>
      <c r="K112" s="72" t="s">
        <v>67</v>
      </c>
    </row>
    <row r="113" spans="2:11" ht="20.25" customHeight="1">
      <c r="B113" s="85" t="s">
        <v>117</v>
      </c>
      <c r="C113" s="64">
        <v>2401</v>
      </c>
      <c r="D113" s="86">
        <v>0.13076311934008963</v>
      </c>
      <c r="E113" s="86">
        <v>0.40066435811137185</v>
      </c>
      <c r="F113" s="86">
        <v>0.27392169968192676</v>
      </c>
      <c r="G113" s="87">
        <v>13.067999999999998</v>
      </c>
      <c r="H113" s="88">
        <v>1.7277341133368425</v>
      </c>
      <c r="I113" s="88">
        <v>28.180194306823829</v>
      </c>
      <c r="J113" s="89">
        <v>2.1018144674508519</v>
      </c>
      <c r="K113" s="72"/>
    </row>
    <row r="114" spans="2:11" ht="20.25" customHeight="1">
      <c r="B114" s="85" t="s">
        <v>117</v>
      </c>
      <c r="C114" s="64">
        <v>2402</v>
      </c>
      <c r="D114" s="86">
        <v>9.1542734158212583E-2</v>
      </c>
      <c r="E114" s="86">
        <v>0.33601373247845018</v>
      </c>
      <c r="F114" s="86">
        <v>0.23236116449784502</v>
      </c>
      <c r="G114" s="87">
        <v>8.3662499999999991</v>
      </c>
      <c r="H114" s="88">
        <v>6.6556694127436658E-2</v>
      </c>
      <c r="I114" s="88">
        <v>6.2367537497062697</v>
      </c>
      <c r="J114" s="89">
        <v>2.5673013740397863</v>
      </c>
      <c r="K114" s="72"/>
    </row>
    <row r="115" spans="2:11" ht="20.25" customHeight="1">
      <c r="B115" s="85" t="s">
        <v>117</v>
      </c>
      <c r="C115" s="64">
        <v>2403</v>
      </c>
      <c r="D115" s="86">
        <v>2.920638990383571E-2</v>
      </c>
      <c r="E115" s="86">
        <v>0.34732208173694884</v>
      </c>
      <c r="F115" s="86">
        <v>0.22351838038993652</v>
      </c>
      <c r="G115" s="87">
        <v>7.4183750000000002</v>
      </c>
      <c r="H115" s="88">
        <v>2.0985849985398614E-2</v>
      </c>
      <c r="I115" s="88">
        <v>4.487156287787049</v>
      </c>
      <c r="J115" s="89">
        <v>2.6052486223680931</v>
      </c>
      <c r="K115" s="72"/>
    </row>
    <row r="116" spans="2:11" ht="20.25" customHeight="1">
      <c r="B116" s="85" t="s">
        <v>117</v>
      </c>
      <c r="C116" s="64">
        <v>2404</v>
      </c>
      <c r="D116" s="86">
        <v>2.7269341161435666E-2</v>
      </c>
      <c r="E116" s="86">
        <v>0.35069735028010335</v>
      </c>
      <c r="F116" s="86">
        <v>0.23773988808030772</v>
      </c>
      <c r="G116" s="87">
        <v>8.6829999999999998</v>
      </c>
      <c r="H116" s="88">
        <v>6.2667574399518769E-2</v>
      </c>
      <c r="I116" s="88">
        <v>6.6678299161087979</v>
      </c>
      <c r="J116" s="89">
        <v>2.4926627011765259</v>
      </c>
      <c r="K116" s="72"/>
    </row>
    <row r="117" spans="2:11" ht="20.25" customHeight="1">
      <c r="B117" s="85" t="s">
        <v>117</v>
      </c>
      <c r="C117" s="64">
        <v>2405</v>
      </c>
      <c r="D117" s="86">
        <v>3.1993790582595459E-2</v>
      </c>
      <c r="E117" s="86">
        <v>0.35689909800416653</v>
      </c>
      <c r="F117" s="86">
        <v>0.2320766133245602</v>
      </c>
      <c r="G117" s="87">
        <v>9.93</v>
      </c>
      <c r="H117" s="88">
        <v>4.3110206809515828E-2</v>
      </c>
      <c r="I117" s="88">
        <v>9.6895321971864146</v>
      </c>
      <c r="J117" s="89">
        <v>2.3533236657371863</v>
      </c>
      <c r="K117" s="72"/>
    </row>
    <row r="118" spans="2:11" ht="20.25" customHeight="1">
      <c r="B118" s="85" t="s">
        <v>117</v>
      </c>
      <c r="C118" s="64">
        <v>2406</v>
      </c>
      <c r="D118" s="86">
        <v>4.424071435630849E-2</v>
      </c>
      <c r="E118" s="86">
        <v>0.3568138635651612</v>
      </c>
      <c r="F118" s="86">
        <v>0.21867668037059712</v>
      </c>
      <c r="G118" s="87">
        <v>11.641599999999997</v>
      </c>
      <c r="H118" s="88">
        <v>2.4936814428225988E-2</v>
      </c>
      <c r="I118" s="88">
        <v>11.357759863809699</v>
      </c>
      <c r="J118" s="89">
        <v>2.0821291766389551</v>
      </c>
      <c r="K118" s="72"/>
    </row>
    <row r="119" spans="2:11" ht="20.25" customHeight="1">
      <c r="B119" s="85" t="s">
        <v>117</v>
      </c>
      <c r="C119" s="64">
        <v>2407</v>
      </c>
      <c r="D119" s="86">
        <v>4.6016073996885475E-2</v>
      </c>
      <c r="E119" s="86">
        <v>0.3635739090725974</v>
      </c>
      <c r="F119" s="86">
        <v>0.20237424678645677</v>
      </c>
      <c r="G119" s="87">
        <v>11.87742857142857</v>
      </c>
      <c r="H119" s="88">
        <v>2.2721659444587212E-2</v>
      </c>
      <c r="I119" s="88">
        <v>9.5052275343189834</v>
      </c>
      <c r="J119" s="89">
        <v>2.0064581357130939</v>
      </c>
      <c r="K119" s="72"/>
    </row>
    <row r="120" spans="2:11" ht="20.25" customHeight="1">
      <c r="B120" s="85" t="s">
        <v>117</v>
      </c>
      <c r="C120" s="64">
        <v>2408</v>
      </c>
      <c r="D120" s="86">
        <v>0</v>
      </c>
      <c r="E120" s="86">
        <v>0</v>
      </c>
      <c r="F120" s="86">
        <v>0</v>
      </c>
      <c r="G120" s="87">
        <v>0</v>
      </c>
      <c r="H120" s="88">
        <v>0</v>
      </c>
      <c r="I120" s="88">
        <v>0</v>
      </c>
      <c r="J120" s="89">
        <v>0</v>
      </c>
      <c r="K120" s="72"/>
    </row>
    <row r="121" spans="2:11" ht="20.25" customHeight="1">
      <c r="B121" s="85" t="s">
        <v>117</v>
      </c>
      <c r="C121" s="64">
        <v>2409</v>
      </c>
      <c r="D121" s="86">
        <v>0</v>
      </c>
      <c r="E121" s="86">
        <v>0</v>
      </c>
      <c r="F121" s="86">
        <v>0</v>
      </c>
      <c r="G121" s="87">
        <v>0</v>
      </c>
      <c r="H121" s="88">
        <v>0</v>
      </c>
      <c r="I121" s="88">
        <v>0</v>
      </c>
      <c r="J121" s="89">
        <v>0</v>
      </c>
      <c r="K121" s="72"/>
    </row>
    <row r="122" spans="2:11" ht="20.25" customHeight="1">
      <c r="B122" s="85" t="s">
        <v>117</v>
      </c>
      <c r="C122" s="64">
        <v>2410</v>
      </c>
      <c r="D122" s="86">
        <v>0</v>
      </c>
      <c r="E122" s="86">
        <v>0</v>
      </c>
      <c r="F122" s="86">
        <v>0</v>
      </c>
      <c r="G122" s="87">
        <v>0</v>
      </c>
      <c r="H122" s="88">
        <v>0</v>
      </c>
      <c r="I122" s="88">
        <v>0</v>
      </c>
      <c r="J122" s="89">
        <v>0</v>
      </c>
      <c r="K122" s="72"/>
    </row>
    <row r="123" spans="2:11" ht="20.25" customHeight="1">
      <c r="B123" s="85" t="s">
        <v>117</v>
      </c>
      <c r="C123" s="64">
        <v>2411</v>
      </c>
      <c r="D123" s="86">
        <v>0</v>
      </c>
      <c r="E123" s="86">
        <v>0</v>
      </c>
      <c r="F123" s="86">
        <v>0</v>
      </c>
      <c r="G123" s="87">
        <v>0</v>
      </c>
      <c r="H123" s="88">
        <v>0</v>
      </c>
      <c r="I123" s="88">
        <v>0</v>
      </c>
      <c r="J123" s="89">
        <v>0</v>
      </c>
      <c r="K123" s="72"/>
    </row>
    <row r="124" spans="2:11" ht="20.25" customHeight="1">
      <c r="B124" s="85" t="s">
        <v>117</v>
      </c>
      <c r="C124" s="64">
        <v>2412</v>
      </c>
      <c r="D124" s="86">
        <v>0</v>
      </c>
      <c r="E124" s="86">
        <v>0</v>
      </c>
      <c r="F124" s="86">
        <v>0</v>
      </c>
      <c r="G124" s="87">
        <v>0</v>
      </c>
      <c r="H124" s="88">
        <v>0</v>
      </c>
      <c r="I124" s="88">
        <v>0</v>
      </c>
      <c r="J124" s="89">
        <v>0</v>
      </c>
      <c r="K124" s="72"/>
    </row>
    <row r="125" spans="2:11" ht="20.25" customHeight="1">
      <c r="B125" s="85" t="s">
        <v>117</v>
      </c>
      <c r="C125" s="64">
        <v>2501</v>
      </c>
      <c r="D125" s="86">
        <v>0</v>
      </c>
      <c r="E125" s="86">
        <v>0</v>
      </c>
      <c r="F125" s="86">
        <v>0</v>
      </c>
      <c r="G125" s="87">
        <v>0</v>
      </c>
      <c r="H125" s="88">
        <v>0</v>
      </c>
      <c r="I125" s="88">
        <v>0</v>
      </c>
      <c r="J125" s="89">
        <v>0</v>
      </c>
      <c r="K125" s="72"/>
    </row>
    <row r="126" spans="2:11" ht="20.25" customHeight="1">
      <c r="B126" s="85" t="s">
        <v>117</v>
      </c>
      <c r="C126" s="64">
        <v>2502</v>
      </c>
      <c r="D126" s="86">
        <v>0</v>
      </c>
      <c r="E126" s="86">
        <v>0</v>
      </c>
      <c r="F126" s="86">
        <v>0</v>
      </c>
      <c r="G126" s="87">
        <v>0</v>
      </c>
      <c r="H126" s="88">
        <v>0</v>
      </c>
      <c r="I126" s="88">
        <v>0</v>
      </c>
      <c r="J126" s="89">
        <v>0</v>
      </c>
      <c r="K126" s="72" t="s">
        <v>119</v>
      </c>
    </row>
    <row r="127" spans="2:11" ht="20.25" customHeight="1">
      <c r="B127" s="83" t="s">
        <v>123</v>
      </c>
      <c r="C127" s="82"/>
      <c r="D127" s="83"/>
      <c r="E127" s="83"/>
      <c r="F127" s="83"/>
      <c r="G127" s="83"/>
      <c r="H127" s="83"/>
      <c r="I127" s="83"/>
      <c r="J127" s="83"/>
      <c r="K127" s="82"/>
    </row>
    <row r="128" spans="2:11" ht="20.25" customHeight="1">
      <c r="B128" s="220" t="str">
        <f>C74</f>
        <v>12</v>
      </c>
      <c r="C128" s="53"/>
      <c r="D128" s="84">
        <f>(SUMIFS(D$85:D$126,$B$85:$B$126,$B128,$C$85:$C$126,MAX($C$85:$C$126))/SUMIFS(D$85:D$126,$B$85:$B$126,$B128,$C$85:$C$126,MAX($C$85:$C$126)-1))-1</f>
        <v>0.1361077841655931</v>
      </c>
      <c r="E128" s="84">
        <f t="shared" ref="E128:J129" si="0">(SUMIFS(E$85:E$126,$B$85:$B$126,$B128,$C$85:$C$126,MAX($C$85:$C$126))/SUMIFS(E$85:E$126,$B$85:$B$126,$B128,$C$85:$C$126,MAX($C$85:$C$126)-1))-1</f>
        <v>6.0210438333538896E-3</v>
      </c>
      <c r="F128" s="84">
        <f t="shared" si="0"/>
        <v>8.8440737270627512E-3</v>
      </c>
      <c r="G128" s="84">
        <f t="shared" si="0"/>
        <v>-1.9520583758410037E-3</v>
      </c>
      <c r="H128" s="84">
        <f t="shared" si="0"/>
        <v>-0.15467488720493949</v>
      </c>
      <c r="I128" s="84">
        <f>(SUMIFS(I$85:I$126,$B$85:$B$126,$B128,$C$85:$C$126,MAX($C$85:$C$126))/SUMIFS(I$85:I$126,$B$85:$B$126,$B128,$C$85:$C$126,MAX($C$85:$C$126)-1))-1</f>
        <v>-0.11033074685804323</v>
      </c>
      <c r="J128" s="84">
        <f t="shared" si="0"/>
        <v>-1.0071737799271174E-2</v>
      </c>
      <c r="K128" s="54"/>
    </row>
    <row r="129" spans="2:11" ht="20.25" customHeight="1">
      <c r="B129" s="41" t="str">
        <f>D74</f>
        <v>76</v>
      </c>
      <c r="C129" s="53"/>
      <c r="D129" s="84">
        <f>(SUMIFS(D$85:D$126,$B$85:$B$126,$B129,$C$85:$C$126,MAX($C$85:$C$126))/SUMIFS(D$85:D$126,$B$85:$B$126,$B129,$C$85:$C$126,MAX($C$85:$C$126)-1))-1</f>
        <v>-0.14778541116256183</v>
      </c>
      <c r="E129" s="84">
        <f t="shared" si="0"/>
        <v>3.2663264405823567E-2</v>
      </c>
      <c r="F129" s="84">
        <f t="shared" si="0"/>
        <v>-3.6002612926167799E-2</v>
      </c>
      <c r="G129" s="84">
        <f t="shared" si="0"/>
        <v>2.0707448799529571E-2</v>
      </c>
      <c r="H129" s="84">
        <f t="shared" si="0"/>
        <v>-0.27059960549502571</v>
      </c>
      <c r="I129" s="84">
        <f t="shared" si="0"/>
        <v>0.14623895127248576</v>
      </c>
      <c r="J129" s="84">
        <f t="shared" si="0"/>
        <v>-1.6402859846845308E-2</v>
      </c>
      <c r="K129" s="54"/>
    </row>
    <row r="130" spans="2:11" ht="20.25" hidden="1" customHeight="1">
      <c r="B130" s="41">
        <f>E74</f>
        <v>0</v>
      </c>
      <c r="C130" s="53"/>
      <c r="D130" s="65" t="s">
        <v>165</v>
      </c>
      <c r="E130" s="65" t="s">
        <v>165</v>
      </c>
      <c r="F130" s="65" t="s">
        <v>165</v>
      </c>
      <c r="G130" s="65" t="s">
        <v>165</v>
      </c>
      <c r="H130" s="65" t="s">
        <v>165</v>
      </c>
      <c r="I130" s="65" t="s">
        <v>165</v>
      </c>
      <c r="J130" s="84" t="s">
        <v>165</v>
      </c>
      <c r="K130" s="54"/>
    </row>
    <row r="131" spans="2:11" ht="20.25" customHeight="1" thickBot="1"/>
    <row r="132" spans="2:11" ht="17.25" thickTop="1">
      <c r="B132" s="25" t="s">
        <v>51</v>
      </c>
      <c r="C132" s="25"/>
      <c r="D132" s="25"/>
      <c r="E132" s="25"/>
      <c r="F132" s="168" t="s">
        <v>76</v>
      </c>
      <c r="G132" s="42"/>
      <c r="H132" s="25"/>
      <c r="I132" s="25"/>
    </row>
    <row r="133" spans="2:11">
      <c r="B133" s="26" t="s">
        <v>33</v>
      </c>
      <c r="C133" s="26" t="s">
        <v>52</v>
      </c>
      <c r="D133" s="26"/>
      <c r="E133" s="26"/>
      <c r="F133" s="90" t="s">
        <v>77</v>
      </c>
      <c r="G133" s="43"/>
      <c r="H133" s="45" t="s">
        <v>80</v>
      </c>
      <c r="I133" s="45"/>
    </row>
    <row r="134" spans="2:11">
      <c r="B134" s="26" t="s">
        <v>34</v>
      </c>
      <c r="C134" s="26" t="s">
        <v>53</v>
      </c>
      <c r="D134" s="26"/>
      <c r="E134" s="26"/>
      <c r="F134" s="90" t="s">
        <v>78</v>
      </c>
      <c r="G134" s="43"/>
      <c r="H134" s="45" t="s">
        <v>81</v>
      </c>
      <c r="I134" s="45"/>
    </row>
    <row r="135" spans="2:11">
      <c r="B135" s="26" t="s">
        <v>4</v>
      </c>
      <c r="C135" s="26" t="s">
        <v>54</v>
      </c>
      <c r="D135" s="26"/>
      <c r="E135" s="26"/>
      <c r="F135" s="90" t="s">
        <v>79</v>
      </c>
      <c r="G135" s="43"/>
      <c r="H135" s="45" t="s">
        <v>82</v>
      </c>
      <c r="I135" s="45"/>
    </row>
    <row r="136" spans="2:11">
      <c r="B136" s="26" t="s">
        <v>5</v>
      </c>
      <c r="C136" s="26" t="s">
        <v>55</v>
      </c>
      <c r="D136" s="26"/>
      <c r="E136" s="26"/>
      <c r="F136" s="90" t="s">
        <v>86</v>
      </c>
      <c r="G136" s="43"/>
      <c r="H136" s="45" t="s">
        <v>83</v>
      </c>
      <c r="I136" s="45"/>
    </row>
    <row r="137" spans="2:11">
      <c r="B137" s="26" t="s">
        <v>56</v>
      </c>
      <c r="C137" s="26" t="s">
        <v>57</v>
      </c>
      <c r="D137" s="26"/>
      <c r="E137" s="26"/>
      <c r="F137" s="90" t="s">
        <v>87</v>
      </c>
      <c r="G137" s="43"/>
      <c r="H137" s="45" t="s">
        <v>84</v>
      </c>
      <c r="I137" s="45"/>
    </row>
    <row r="138" spans="2:11" ht="17.25" thickBot="1">
      <c r="B138" s="27" t="s">
        <v>58</v>
      </c>
      <c r="C138" s="27" t="s">
        <v>59</v>
      </c>
      <c r="D138" s="27"/>
      <c r="E138" s="27"/>
      <c r="F138" s="91" t="s">
        <v>88</v>
      </c>
      <c r="G138" s="44"/>
      <c r="H138" s="46" t="s">
        <v>85</v>
      </c>
      <c r="I138" s="46"/>
    </row>
    <row r="139" spans="2:11" ht="17.25" thickTop="1"/>
    <row r="140" spans="2:11" ht="6.75" customHeight="1"/>
  </sheetData>
  <mergeCells count="3">
    <mergeCell ref="O9:P9"/>
    <mergeCell ref="C4:D4"/>
    <mergeCell ref="C5:D5"/>
  </mergeCells>
  <phoneticPr fontId="3" type="noConversion"/>
  <conditionalFormatting sqref="B85:K115 B119:K125">
    <cfRule type="expression" dxfId="49" priority="10">
      <formula>$B85&lt;&gt;$B86</formula>
    </cfRule>
  </conditionalFormatting>
  <conditionalFormatting sqref="B116:K117">
    <cfRule type="expression" dxfId="48" priority="77">
      <formula>$B116&lt;&gt;$B119</formula>
    </cfRule>
  </conditionalFormatting>
  <conditionalFormatting sqref="B118:K118">
    <cfRule type="expression" dxfId="47" priority="82">
      <formula>$B118&lt;&gt;$B120</formula>
    </cfRule>
  </conditionalFormatting>
  <conditionalFormatting sqref="B126:K126">
    <cfRule type="expression" dxfId="46" priority="88">
      <formula>$B126&lt;&gt;#REF!</formula>
    </cfRule>
  </conditionalFormatting>
  <conditionalFormatting sqref="C75:K75">
    <cfRule type="containsText" dxfId="45" priority="11" operator="containsText" text="F">
      <formula>NOT(ISERROR(SEARCH("F",C75)))</formula>
    </cfRule>
    <cfRule type="containsText" dxfId="44" priority="12" operator="containsText" text="D">
      <formula>NOT(ISERROR(SEARCH("D",C75)))</formula>
    </cfRule>
    <cfRule type="containsText" dxfId="43" priority="13" operator="containsText" text="S">
      <formula>NOT(ISERROR(SEARCH("S",C75)))</formula>
    </cfRule>
    <cfRule type="containsText" dxfId="42" priority="14" operator="containsText" text="A">
      <formula>NOT(ISERROR(SEARCH("A",C75)))</formula>
    </cfRule>
  </conditionalFormatting>
  <conditionalFormatting sqref="D62:K62 D64:K65 D66:D71 D72:K73 D82:K82 D127:K127 K128:K130">
    <cfRule type="containsText" dxfId="41" priority="69" operator="containsText" text="악화">
      <formula>NOT(ISERROR(SEARCH("악화",D62)))</formula>
    </cfRule>
  </conditionalFormatting>
  <conditionalFormatting sqref="D62:K62 D64:K65 D72:K73 D82:K82 D127:K127 K128:K130 D66:D71">
    <cfRule type="containsText" dxfId="40" priority="68" operator="containsText" text="개선">
      <formula>NOT(ISERROR(SEARCH("개선",D62)))</formula>
    </cfRule>
  </conditionalFormatting>
  <conditionalFormatting sqref="G4:G5">
    <cfRule type="containsText" dxfId="39" priority="19" operator="containsText" text="S">
      <formula>NOT(ISERROR(SEARCH("S",G4)))</formula>
    </cfRule>
    <cfRule type="containsText" dxfId="38" priority="20" operator="containsText" text="A">
      <formula>NOT(ISERROR(SEARCH("A",G4)))</formula>
    </cfRule>
  </conditionalFormatting>
  <conditionalFormatting sqref="G5">
    <cfRule type="containsText" dxfId="37" priority="15" operator="containsText" text="F">
      <formula>NOT(ISERROR(SEARCH("F",G5)))</formula>
    </cfRule>
    <cfRule type="containsText" dxfId="36" priority="16" operator="containsText" text="D">
      <formula>NOT(ISERROR(SEARCH("D",G5)))</formula>
    </cfRule>
  </conditionalFormatting>
  <conditionalFormatting sqref="J26 K76:K1048576">
    <cfRule type="containsText" dxfId="35" priority="5" operator="containsText" text="D">
      <formula>NOT(ISERROR(SEARCH("D",J26)))</formula>
    </cfRule>
    <cfRule type="containsText" dxfId="34" priority="6" operator="containsText" text="F">
      <formula>NOT(ISERROR(SEARCH("F",J26)))</formula>
    </cfRule>
    <cfRule type="containsText" dxfId="33" priority="7" operator="containsText" text="S">
      <formula>NOT(ISERROR(SEARCH("S",J26)))</formula>
    </cfRule>
    <cfRule type="containsText" dxfId="32" priority="8" operator="containsText" text="A">
      <formula>NOT(ISERROR(SEARCH("A",J26)))</formula>
    </cfRule>
  </conditionalFormatting>
  <conditionalFormatting sqref="K1:K25">
    <cfRule type="containsText" dxfId="31" priority="1" operator="containsText" text="D">
      <formula>NOT(ISERROR(SEARCH("D",K1)))</formula>
    </cfRule>
    <cfRule type="containsText" dxfId="30" priority="2" operator="containsText" text="F">
      <formula>NOT(ISERROR(SEARCH("F",K1)))</formula>
    </cfRule>
    <cfRule type="containsText" dxfId="29" priority="3" operator="containsText" text="S">
      <formula>NOT(ISERROR(SEARCH("S",K1)))</formula>
    </cfRule>
    <cfRule type="containsText" dxfId="28" priority="4" operator="containsText" text="A">
      <formula>NOT(ISERROR(SEARCH("A",K1)))</formula>
    </cfRule>
  </conditionalFormatting>
  <conditionalFormatting sqref="K28:K32 K34:K74">
    <cfRule type="containsText" dxfId="27" priority="21" operator="containsText" text="D">
      <formula>NOT(ISERROR(SEARCH("D",K28)))</formula>
    </cfRule>
    <cfRule type="containsText" dxfId="26" priority="22" operator="containsText" text="F">
      <formula>NOT(ISERROR(SEARCH("F",K28)))</formula>
    </cfRule>
    <cfRule type="containsText" dxfId="25" priority="23" operator="containsText" text="S">
      <formula>NOT(ISERROR(SEARCH("S",K28)))</formula>
    </cfRule>
    <cfRule type="containsText" dxfId="24" priority="24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74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D128:J130</xm:sqref>
        </x14:conditionalFormatting>
        <x14:conditionalFormatting xmlns:xm="http://schemas.microsoft.com/office/excel/2006/main">
          <x14:cfRule type="iconSet" priority="9" id="{0928F462-F03C-4211-8EAC-828D0F66B8D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7" bestFit="1" customWidth="1"/>
    <col min="10" max="20" width="9.28515625" style="16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0"/>
    </row>
    <row r="3" spans="1:66" s="17" customFormat="1" ht="21.75" customHeight="1">
      <c r="A3" s="40" t="s">
        <v>150</v>
      </c>
      <c r="B3" s="40"/>
      <c r="C3" s="19"/>
      <c r="D3" s="19"/>
      <c r="E3" s="102"/>
      <c r="F3" s="4"/>
      <c r="G3" s="4"/>
      <c r="H3" s="4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4" t="s">
        <v>38</v>
      </c>
      <c r="B4" s="134" t="s">
        <v>138</v>
      </c>
      <c r="C4" s="134" t="s">
        <v>1</v>
      </c>
      <c r="D4" s="134" t="s">
        <v>10</v>
      </c>
      <c r="E4" s="135" t="s">
        <v>137</v>
      </c>
      <c r="F4" s="122" t="s">
        <v>45</v>
      </c>
      <c r="G4" s="145" t="s">
        <v>140</v>
      </c>
      <c r="H4" s="122" t="s">
        <v>63</v>
      </c>
      <c r="I4" s="122" t="s">
        <v>3</v>
      </c>
      <c r="J4" s="121" t="s">
        <v>11</v>
      </c>
      <c r="K4" s="121" t="s">
        <v>12</v>
      </c>
      <c r="L4" s="121" t="s">
        <v>13</v>
      </c>
      <c r="M4" s="121" t="s">
        <v>15</v>
      </c>
      <c r="N4" s="221" t="s">
        <v>6</v>
      </c>
      <c r="O4" s="221" t="s">
        <v>7</v>
      </c>
      <c r="P4" s="221" t="s">
        <v>26</v>
      </c>
      <c r="Q4" s="221" t="s">
        <v>14</v>
      </c>
      <c r="R4" s="221" t="s">
        <v>46</v>
      </c>
      <c r="S4" s="146" t="s">
        <v>43</v>
      </c>
      <c r="T4" s="146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89</v>
      </c>
      <c r="AZ4" s="96" t="s">
        <v>65</v>
      </c>
      <c r="BA4" s="96" t="s">
        <v>122</v>
      </c>
      <c r="BB4" t="s">
        <v>130</v>
      </c>
      <c r="BC4" t="s">
        <v>131</v>
      </c>
      <c r="BD4" t="s">
        <v>112</v>
      </c>
      <c r="BE4" t="s">
        <v>132</v>
      </c>
      <c r="BF4" t="s">
        <v>133</v>
      </c>
      <c r="BG4" t="s">
        <v>89</v>
      </c>
      <c r="BH4" t="s">
        <v>132</v>
      </c>
      <c r="BI4" t="s">
        <v>133</v>
      </c>
      <c r="BJ4" t="s">
        <v>89</v>
      </c>
      <c r="BL4" t="s">
        <v>134</v>
      </c>
      <c r="BM4" t="s">
        <v>135</v>
      </c>
      <c r="BN4" t="s">
        <v>136</v>
      </c>
    </row>
    <row r="5" spans="1:66">
      <c r="A5" s="139" t="str">
        <f>W5</f>
        <v>미추홀교통</v>
      </c>
      <c r="B5" s="139" t="str">
        <f>V5</f>
        <v>12</v>
      </c>
      <c r="C5" s="140" t="str">
        <f>Y5</f>
        <v>70바2606</v>
      </c>
      <c r="D5" s="128" t="str">
        <f>Z5</f>
        <v>대형</v>
      </c>
      <c r="E5" s="124" t="str">
        <f>AZ5</f>
        <v>D</v>
      </c>
      <c r="F5" s="147">
        <f>G5/H5</f>
        <v>0.82761904761904759</v>
      </c>
      <c r="G5" s="148">
        <f>AE5</f>
        <v>1.738</v>
      </c>
      <c r="H5" s="149">
        <f>AF5</f>
        <v>2.1</v>
      </c>
      <c r="I5" s="150">
        <f>AC5</f>
        <v>2919.5830000000001</v>
      </c>
      <c r="J5" s="151">
        <f>AI5/AH5</f>
        <v>1.8567486612820292E-2</v>
      </c>
      <c r="K5" s="151">
        <f>AJ5/AH5</f>
        <v>0.36829110384740993</v>
      </c>
      <c r="L5" s="151">
        <f>AK5/AC5</f>
        <v>0.16406452565314977</v>
      </c>
      <c r="M5" s="152">
        <f>AG5</f>
        <v>14.175000000000001</v>
      </c>
      <c r="N5" s="153">
        <f>IF(AW5=0,AT5,"속도계이상")</f>
        <v>1.7130000000000001</v>
      </c>
      <c r="O5" s="153">
        <f>IF(AW5=0,AU5,"속도계이상")</f>
        <v>20.824999999999999</v>
      </c>
      <c r="P5" s="154">
        <f>AQ5/60</f>
        <v>0</v>
      </c>
      <c r="Q5" s="155">
        <f>AN5</f>
        <v>77</v>
      </c>
      <c r="R5" s="156">
        <f>AC5/(AH5-AI5-AJ5)</f>
        <v>26.102135938884526</v>
      </c>
      <c r="S5" s="141">
        <f>IF(AW5=0,AL5,"속도계이상")</f>
        <v>50</v>
      </c>
      <c r="T5" s="141">
        <f>IF(AW5=0,AM5,"속도계이상")</f>
        <v>608</v>
      </c>
      <c r="U5" t="s">
        <v>115</v>
      </c>
      <c r="V5" s="5" t="s">
        <v>116</v>
      </c>
      <c r="W5" t="s">
        <v>115</v>
      </c>
      <c r="X5" s="5" t="s">
        <v>116</v>
      </c>
      <c r="Y5" t="s">
        <v>282</v>
      </c>
      <c r="Z5" t="s">
        <v>164</v>
      </c>
      <c r="AA5" t="s">
        <v>48</v>
      </c>
      <c r="AB5">
        <v>511</v>
      </c>
      <c r="AC5" s="1">
        <v>2919.5830000000001</v>
      </c>
      <c r="AD5" s="1">
        <v>1679.6320000000001</v>
      </c>
      <c r="AE5" s="28">
        <v>1.738</v>
      </c>
      <c r="AF5">
        <v>2.1</v>
      </c>
      <c r="AG5">
        <v>14.175000000000001</v>
      </c>
      <c r="AH5">
        <v>182.42490599999999</v>
      </c>
      <c r="AI5">
        <v>3.3871720000000001</v>
      </c>
      <c r="AJ5">
        <v>67.185469999999995</v>
      </c>
      <c r="AK5">
        <v>479</v>
      </c>
      <c r="AL5">
        <v>50</v>
      </c>
      <c r="AM5">
        <v>608</v>
      </c>
      <c r="AN5">
        <v>77</v>
      </c>
      <c r="AO5">
        <v>16.004300000000001</v>
      </c>
      <c r="AP5">
        <v>2614.5</v>
      </c>
      <c r="AQ5">
        <v>0</v>
      </c>
      <c r="AR5">
        <v>36</v>
      </c>
      <c r="AS5">
        <v>9011</v>
      </c>
      <c r="AT5">
        <v>1.7130000000000001</v>
      </c>
      <c r="AU5">
        <v>20.824999999999999</v>
      </c>
      <c r="AV5">
        <v>20737</v>
      </c>
      <c r="AW5">
        <v>0</v>
      </c>
      <c r="AX5" s="29">
        <v>0.47</v>
      </c>
      <c r="AY5">
        <v>0.82761904761904759</v>
      </c>
      <c r="AZ5" t="s">
        <v>67</v>
      </c>
      <c r="BA5" t="s">
        <v>167</v>
      </c>
      <c r="BB5">
        <v>3</v>
      </c>
      <c r="BC5" t="s">
        <v>280</v>
      </c>
      <c r="BD5">
        <v>8</v>
      </c>
      <c r="BE5">
        <v>54167.544999999998</v>
      </c>
      <c r="BF5">
        <v>5.3899119851195033E-2</v>
      </c>
      <c r="BG5">
        <v>4.4607938238750935E-2</v>
      </c>
      <c r="BH5">
        <v>89968.478000000017</v>
      </c>
      <c r="BI5">
        <v>3.2451176955555473E-2</v>
      </c>
      <c r="BJ5">
        <v>2.6857212166074004E-2</v>
      </c>
      <c r="BK5">
        <v>1</v>
      </c>
      <c r="BL5" t="s">
        <v>69</v>
      </c>
      <c r="BM5">
        <v>-1</v>
      </c>
      <c r="BN5" t="s">
        <v>238</v>
      </c>
    </row>
    <row r="6" spans="1:66">
      <c r="A6" s="136" t="str">
        <f t="shared" ref="A6:A7" si="0">W6</f>
        <v>미추홀교통</v>
      </c>
      <c r="B6" s="136" t="str">
        <f t="shared" ref="B6:B7" si="1">V6</f>
        <v>12</v>
      </c>
      <c r="C6" s="137" t="str">
        <f t="shared" ref="C6:C7" si="2">Y6</f>
        <v>70바2617</v>
      </c>
      <c r="D6" s="112" t="str">
        <f t="shared" ref="D6:D7" si="3">Z6</f>
        <v>대형</v>
      </c>
      <c r="E6" s="108" t="str">
        <f>AZ6</f>
        <v>C</v>
      </c>
      <c r="F6" s="157">
        <f>G6/H6</f>
        <v>0.85428571428571431</v>
      </c>
      <c r="G6" s="158">
        <f>AE6</f>
        <v>1.794</v>
      </c>
      <c r="H6" s="159">
        <f>AF6</f>
        <v>2.1</v>
      </c>
      <c r="I6" s="160">
        <f t="shared" ref="I6:I7" si="4">AC6</f>
        <v>4226.8019999999997</v>
      </c>
      <c r="J6" s="161">
        <f t="shared" ref="J6:J7" si="5">AI6/AH6</f>
        <v>2.0418448137567942E-2</v>
      </c>
      <c r="K6" s="161">
        <f t="shared" ref="K6:K7" si="6">AJ6/AH6</f>
        <v>0.37769809537543436</v>
      </c>
      <c r="L6" s="161">
        <f t="shared" ref="L6:L7" si="7">AK6/AC6</f>
        <v>0.21884157336918078</v>
      </c>
      <c r="M6" s="162">
        <f t="shared" ref="M6:M7" si="8">AG6</f>
        <v>11.295</v>
      </c>
      <c r="N6" s="163">
        <f t="shared" ref="N6:N7" si="9">IF(AW6=0,AT6,"속도계이상")</f>
        <v>9.5000000000000001E-2</v>
      </c>
      <c r="O6" s="163">
        <f t="shared" ref="O6:O7" si="10">IF(AW6=0,AU6,"속도계이상")</f>
        <v>33.335000000000001</v>
      </c>
      <c r="P6" s="164">
        <f t="shared" ref="P6:P7" si="11">AQ6/60</f>
        <v>0</v>
      </c>
      <c r="Q6" s="165">
        <f t="shared" ref="Q6:Q7" si="12">AN6</f>
        <v>75</v>
      </c>
      <c r="R6" s="166">
        <f t="shared" ref="R6:R7" si="13">AC6/(AH6-AI6-AJ6)</f>
        <v>25.442943296652299</v>
      </c>
      <c r="S6" s="138">
        <f t="shared" ref="S6:S7" si="14">IF(AW6=0,AL6,"속도계이상")</f>
        <v>4</v>
      </c>
      <c r="T6" s="138">
        <f t="shared" ref="T6:T7" si="15">IF(AW6=0,AM6,"속도계이상")</f>
        <v>1409</v>
      </c>
      <c r="U6" t="s">
        <v>115</v>
      </c>
      <c r="V6" s="5" t="s">
        <v>116</v>
      </c>
      <c r="W6" t="s">
        <v>115</v>
      </c>
      <c r="X6" s="5" t="s">
        <v>116</v>
      </c>
      <c r="Y6" t="s">
        <v>168</v>
      </c>
      <c r="Z6" t="s">
        <v>164</v>
      </c>
      <c r="AA6" t="s">
        <v>48</v>
      </c>
      <c r="AB6">
        <v>511</v>
      </c>
      <c r="AC6" s="1">
        <v>4226.8019999999997</v>
      </c>
      <c r="AD6" s="1">
        <v>2356.027</v>
      </c>
      <c r="AE6" s="28">
        <v>1.794</v>
      </c>
      <c r="AF6">
        <v>2.1</v>
      </c>
      <c r="AG6">
        <v>11.295</v>
      </c>
      <c r="AH6">
        <v>276.01465899999999</v>
      </c>
      <c r="AI6">
        <v>5.6357910000000002</v>
      </c>
      <c r="AJ6">
        <v>104.25021099999999</v>
      </c>
      <c r="AK6">
        <v>925</v>
      </c>
      <c r="AL6">
        <v>4</v>
      </c>
      <c r="AM6">
        <v>1409</v>
      </c>
      <c r="AN6">
        <v>75</v>
      </c>
      <c r="AO6">
        <v>15.313686000000001</v>
      </c>
      <c r="AP6">
        <v>2240.9</v>
      </c>
      <c r="AQ6">
        <v>0</v>
      </c>
      <c r="AR6">
        <v>77</v>
      </c>
      <c r="AS6">
        <v>17127</v>
      </c>
      <c r="AT6">
        <v>9.5000000000000001E-2</v>
      </c>
      <c r="AU6">
        <v>33.335000000000001</v>
      </c>
      <c r="AV6">
        <v>37843</v>
      </c>
      <c r="AW6">
        <v>0</v>
      </c>
      <c r="AX6" s="29">
        <v>0.43</v>
      </c>
      <c r="AY6">
        <v>0.85428571428571431</v>
      </c>
      <c r="AZ6" t="s">
        <v>69</v>
      </c>
      <c r="BA6" t="s">
        <v>167</v>
      </c>
      <c r="BB6">
        <v>3</v>
      </c>
      <c r="BC6" t="s">
        <v>249</v>
      </c>
      <c r="BD6">
        <v>10</v>
      </c>
      <c r="BE6">
        <v>54167.544999999998</v>
      </c>
      <c r="BF6">
        <v>7.8032002373376902E-2</v>
      </c>
      <c r="BG6">
        <v>6.6661624884684842E-2</v>
      </c>
      <c r="BH6">
        <v>89968.478000000017</v>
      </c>
      <c r="BI6">
        <v>4.6980921473407593E-2</v>
      </c>
      <c r="BJ6">
        <v>4.0135130058711062E-2</v>
      </c>
      <c r="BK6">
        <v>1</v>
      </c>
      <c r="BL6" t="s">
        <v>69</v>
      </c>
      <c r="BM6">
        <v>0</v>
      </c>
      <c r="BN6" t="s">
        <v>236</v>
      </c>
    </row>
    <row r="7" spans="1:66">
      <c r="A7" s="139" t="str">
        <f t="shared" si="0"/>
        <v>미추홀교통</v>
      </c>
      <c r="B7" s="139" t="str">
        <f t="shared" si="1"/>
        <v>12</v>
      </c>
      <c r="C7" s="140" t="str">
        <f t="shared" si="2"/>
        <v>70바2619</v>
      </c>
      <c r="D7" s="128" t="str">
        <f t="shared" si="3"/>
        <v>대형</v>
      </c>
      <c r="E7" s="124" t="str">
        <f t="shared" ref="E7:E15" si="16">AZ7</f>
        <v>B</v>
      </c>
      <c r="F7" s="147">
        <f t="shared" ref="F7:F15" si="17">G7/H7</f>
        <v>0.92476190476190467</v>
      </c>
      <c r="G7" s="148">
        <f t="shared" ref="G7:G15" si="18">AE7</f>
        <v>1.9419999999999999</v>
      </c>
      <c r="H7" s="149">
        <f t="shared" ref="H7:H15" si="19">AF7</f>
        <v>2.1</v>
      </c>
      <c r="I7" s="150">
        <f t="shared" si="4"/>
        <v>4932.4669999999996</v>
      </c>
      <c r="J7" s="151">
        <f t="shared" si="5"/>
        <v>2.7017351244121933E-2</v>
      </c>
      <c r="K7" s="151">
        <f t="shared" si="6"/>
        <v>0.368192778876552</v>
      </c>
      <c r="L7" s="151">
        <f t="shared" si="7"/>
        <v>0.12204845972613705</v>
      </c>
      <c r="M7" s="152">
        <f t="shared" si="8"/>
        <v>9.5180000000000007</v>
      </c>
      <c r="N7" s="153">
        <f t="shared" si="9"/>
        <v>0.26400000000000001</v>
      </c>
      <c r="O7" s="153">
        <f t="shared" si="10"/>
        <v>12.792999999999999</v>
      </c>
      <c r="P7" s="154">
        <f t="shared" si="11"/>
        <v>0</v>
      </c>
      <c r="Q7" s="155">
        <f t="shared" si="12"/>
        <v>72</v>
      </c>
      <c r="R7" s="156">
        <f t="shared" si="13"/>
        <v>24.861949228470205</v>
      </c>
      <c r="S7" s="141">
        <f t="shared" si="14"/>
        <v>13</v>
      </c>
      <c r="T7" s="141">
        <f t="shared" si="15"/>
        <v>631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169</v>
      </c>
      <c r="Z7" s="4" t="s">
        <v>164</v>
      </c>
      <c r="AA7" s="4" t="s">
        <v>48</v>
      </c>
      <c r="AB7" s="4">
        <v>511</v>
      </c>
      <c r="AC7" s="4">
        <v>4932.4669999999996</v>
      </c>
      <c r="AD7" s="4">
        <v>2540.326</v>
      </c>
      <c r="AE7" s="4">
        <v>1.9419999999999999</v>
      </c>
      <c r="AF7" s="4">
        <v>2.1</v>
      </c>
      <c r="AG7" s="4">
        <v>9.5180000000000007</v>
      </c>
      <c r="AH7" s="4">
        <v>328.03826400000003</v>
      </c>
      <c r="AI7" s="4">
        <v>8.8627249999999993</v>
      </c>
      <c r="AJ7" s="4">
        <v>120.78131999999999</v>
      </c>
      <c r="AK7" s="4">
        <v>602</v>
      </c>
      <c r="AL7" s="4">
        <v>13</v>
      </c>
      <c r="AM7" s="4">
        <v>631</v>
      </c>
      <c r="AN7" s="4">
        <v>72</v>
      </c>
      <c r="AO7" s="4">
        <v>15.036255000000001</v>
      </c>
      <c r="AP7" s="4">
        <v>1652</v>
      </c>
      <c r="AQ7" s="4">
        <v>0</v>
      </c>
      <c r="AR7" s="4">
        <v>84</v>
      </c>
      <c r="AS7" s="4">
        <v>23877</v>
      </c>
      <c r="AT7" s="4">
        <v>0.26400000000000001</v>
      </c>
      <c r="AU7" s="4">
        <v>12.792999999999999</v>
      </c>
      <c r="AV7" s="4">
        <v>26818</v>
      </c>
      <c r="AW7" s="4">
        <v>0</v>
      </c>
      <c r="AX7" s="30">
        <v>0.43</v>
      </c>
      <c r="AY7">
        <v>0.92476190476190467</v>
      </c>
      <c r="AZ7" t="s">
        <v>68</v>
      </c>
      <c r="BA7" t="s">
        <v>167</v>
      </c>
      <c r="BB7">
        <v>2</v>
      </c>
      <c r="BC7" t="s">
        <v>174</v>
      </c>
      <c r="BD7">
        <v>6</v>
      </c>
      <c r="BE7">
        <v>54167.544999999998</v>
      </c>
      <c r="BF7">
        <v>9.1059452666721372E-2</v>
      </c>
      <c r="BG7">
        <v>8.4208312894653761E-2</v>
      </c>
      <c r="BH7">
        <v>89968.478000000017</v>
      </c>
      <c r="BI7">
        <v>5.4824390827196152E-2</v>
      </c>
      <c r="BJ7">
        <v>5.069950808876901E-2</v>
      </c>
      <c r="BK7">
        <v>1</v>
      </c>
      <c r="BL7" t="s">
        <v>68</v>
      </c>
      <c r="BM7">
        <v>0</v>
      </c>
      <c r="BN7" t="s">
        <v>236</v>
      </c>
    </row>
    <row r="8" spans="1:66">
      <c r="A8" s="136" t="str">
        <f t="shared" ref="A8:A15" si="20">W8</f>
        <v>미추홀교통</v>
      </c>
      <c r="B8" s="136" t="str">
        <f t="shared" ref="B8:B15" si="21">V8</f>
        <v>12</v>
      </c>
      <c r="C8" s="137" t="str">
        <f t="shared" ref="C8:C15" si="22">Y8</f>
        <v>70바2651</v>
      </c>
      <c r="D8" s="112" t="str">
        <f t="shared" ref="D8:D15" si="23">Z8</f>
        <v>대형</v>
      </c>
      <c r="E8" s="108" t="str">
        <f t="shared" si="16"/>
        <v>C</v>
      </c>
      <c r="F8" s="157">
        <f t="shared" si="17"/>
        <v>0.89285714285714279</v>
      </c>
      <c r="G8" s="158">
        <f t="shared" si="18"/>
        <v>1.875</v>
      </c>
      <c r="H8" s="159">
        <f t="shared" si="19"/>
        <v>2.1</v>
      </c>
      <c r="I8" s="160">
        <f t="shared" ref="I8:I15" si="24">AC8</f>
        <v>3573.261</v>
      </c>
      <c r="J8" s="161">
        <f t="shared" ref="J8:J15" si="25">AI8/AH8</f>
        <v>2.9846123015175273E-2</v>
      </c>
      <c r="K8" s="161">
        <f t="shared" ref="K8:K15" si="26">AJ8/AH8</f>
        <v>0.34987645934227596</v>
      </c>
      <c r="L8" s="161">
        <f t="shared" ref="L8:L15" si="27">AK8/AC8</f>
        <v>9.0953333663563896E-2</v>
      </c>
      <c r="M8" s="162">
        <f t="shared" ref="M8:M15" si="28">AG8</f>
        <v>11.307</v>
      </c>
      <c r="N8" s="163">
        <f t="shared" ref="N8:N15" si="29">IF(AW8=0,AT8,"속도계이상")</f>
        <v>0</v>
      </c>
      <c r="O8" s="163">
        <f t="shared" ref="O8:O15" si="30">IF(AW8=0,AU8,"속도계이상")</f>
        <v>14.664</v>
      </c>
      <c r="P8" s="164">
        <f t="shared" ref="P8:P15" si="31">AQ8/60</f>
        <v>0</v>
      </c>
      <c r="Q8" s="165">
        <f t="shared" ref="Q8:Q15" si="32">AN8</f>
        <v>81</v>
      </c>
      <c r="R8" s="166">
        <f t="shared" ref="R8:R15" si="33">AC8/(AH8-AI8-AJ8)</f>
        <v>26.008413300026557</v>
      </c>
      <c r="S8" s="138">
        <f t="shared" ref="S8:S15" si="34">IF(AW8=0,AL8,"속도계이상")</f>
        <v>0</v>
      </c>
      <c r="T8" s="138">
        <f t="shared" ref="T8:T15" si="35">IF(AW8=0,AM8,"속도계이상")</f>
        <v>524</v>
      </c>
      <c r="U8" t="s">
        <v>115</v>
      </c>
      <c r="V8" s="5" t="s">
        <v>116</v>
      </c>
      <c r="W8" t="s">
        <v>115</v>
      </c>
      <c r="X8" s="5" t="s">
        <v>116</v>
      </c>
      <c r="Y8" t="s">
        <v>170</v>
      </c>
      <c r="Z8" t="s">
        <v>164</v>
      </c>
      <c r="AA8" t="s">
        <v>48</v>
      </c>
      <c r="AB8">
        <v>511</v>
      </c>
      <c r="AC8" s="1">
        <v>3573.261</v>
      </c>
      <c r="AD8" s="1">
        <v>1905.377</v>
      </c>
      <c r="AE8" s="28">
        <v>1.875</v>
      </c>
      <c r="AF8">
        <v>2.1</v>
      </c>
      <c r="AG8">
        <v>11.307</v>
      </c>
      <c r="AH8">
        <v>221.49550199999999</v>
      </c>
      <c r="AI8">
        <v>6.6107820000000004</v>
      </c>
      <c r="AJ8">
        <v>77.496061999999995</v>
      </c>
      <c r="AK8">
        <v>325</v>
      </c>
      <c r="AL8">
        <v>0</v>
      </c>
      <c r="AM8">
        <v>524</v>
      </c>
      <c r="AN8">
        <v>81</v>
      </c>
      <c r="AO8">
        <v>16.132431</v>
      </c>
      <c r="AP8">
        <v>2758.9</v>
      </c>
      <c r="AQ8">
        <v>0</v>
      </c>
      <c r="AR8">
        <v>50</v>
      </c>
      <c r="AS8">
        <v>10583</v>
      </c>
      <c r="AT8">
        <v>0</v>
      </c>
      <c r="AU8">
        <v>14.664</v>
      </c>
      <c r="AV8">
        <v>26772</v>
      </c>
      <c r="AW8">
        <v>0</v>
      </c>
      <c r="AX8" s="29">
        <v>0.44</v>
      </c>
      <c r="AY8">
        <v>0.89285714285714279</v>
      </c>
      <c r="AZ8" t="s">
        <v>69</v>
      </c>
      <c r="BA8" t="s">
        <v>167</v>
      </c>
      <c r="BB8">
        <v>1</v>
      </c>
      <c r="BC8" t="s">
        <v>226</v>
      </c>
      <c r="BD8">
        <v>7</v>
      </c>
      <c r="BE8">
        <v>54167.544999999998</v>
      </c>
      <c r="BF8">
        <v>6.5966825707164695E-2</v>
      </c>
      <c r="BG8">
        <v>5.8898951524254187E-2</v>
      </c>
      <c r="BH8">
        <v>89968.478000000017</v>
      </c>
      <c r="BI8">
        <v>3.9716810592260982E-2</v>
      </c>
      <c r="BJ8">
        <v>3.5461438028804443E-2</v>
      </c>
      <c r="BK8">
        <v>1</v>
      </c>
      <c r="BL8" t="s">
        <v>68</v>
      </c>
      <c r="BM8">
        <v>-1</v>
      </c>
      <c r="BN8" t="s">
        <v>238</v>
      </c>
    </row>
    <row r="9" spans="1:66">
      <c r="A9" s="139" t="str">
        <f t="shared" si="20"/>
        <v>미추홀교통</v>
      </c>
      <c r="B9" s="139" t="str">
        <f t="shared" si="21"/>
        <v>12</v>
      </c>
      <c r="C9" s="140" t="str">
        <f t="shared" si="22"/>
        <v>70바2682</v>
      </c>
      <c r="D9" s="128" t="str">
        <f t="shared" si="23"/>
        <v>대형</v>
      </c>
      <c r="E9" s="124" t="str">
        <f t="shared" si="16"/>
        <v>D</v>
      </c>
      <c r="F9" s="147">
        <f t="shared" si="17"/>
        <v>0.83190476190476192</v>
      </c>
      <c r="G9" s="148">
        <f t="shared" si="18"/>
        <v>1.7470000000000001</v>
      </c>
      <c r="H9" s="149">
        <f t="shared" si="19"/>
        <v>2.1</v>
      </c>
      <c r="I9" s="150">
        <f t="shared" si="24"/>
        <v>3525</v>
      </c>
      <c r="J9" s="151">
        <f t="shared" si="25"/>
        <v>4.6746340923160642E-2</v>
      </c>
      <c r="K9" s="151">
        <f t="shared" si="26"/>
        <v>0.40051121093128134</v>
      </c>
      <c r="L9" s="151">
        <f t="shared" si="27"/>
        <v>0.19290780141843972</v>
      </c>
      <c r="M9" s="152">
        <f t="shared" si="28"/>
        <v>13.391999999999999</v>
      </c>
      <c r="N9" s="153">
        <f t="shared" si="29"/>
        <v>2.8000000000000001E-2</v>
      </c>
      <c r="O9" s="153">
        <f t="shared" si="30"/>
        <v>30.893999999999998</v>
      </c>
      <c r="P9" s="154">
        <f t="shared" si="31"/>
        <v>0</v>
      </c>
      <c r="Q9" s="155">
        <f t="shared" si="32"/>
        <v>75</v>
      </c>
      <c r="R9" s="156">
        <f t="shared" si="33"/>
        <v>26.380006029908106</v>
      </c>
      <c r="S9" s="141">
        <f t="shared" si="34"/>
        <v>1</v>
      </c>
      <c r="T9" s="141">
        <f t="shared" si="35"/>
        <v>1089</v>
      </c>
      <c r="U9" t="s">
        <v>115</v>
      </c>
      <c r="V9" s="5" t="s">
        <v>116</v>
      </c>
      <c r="W9" t="s">
        <v>115</v>
      </c>
      <c r="X9" s="5" t="s">
        <v>116</v>
      </c>
      <c r="Y9" t="s">
        <v>283</v>
      </c>
      <c r="Z9" t="s">
        <v>164</v>
      </c>
      <c r="AA9" t="s">
        <v>48</v>
      </c>
      <c r="AB9">
        <v>511</v>
      </c>
      <c r="AC9" s="1">
        <v>3525</v>
      </c>
      <c r="AD9" s="1">
        <v>2018.104</v>
      </c>
      <c r="AE9" s="28">
        <v>1.7470000000000001</v>
      </c>
      <c r="AF9">
        <v>2.1</v>
      </c>
      <c r="AG9">
        <v>13.391999999999999</v>
      </c>
      <c r="AH9">
        <v>241.74717799999999</v>
      </c>
      <c r="AI9">
        <v>11.300796</v>
      </c>
      <c r="AJ9">
        <v>96.822455000000005</v>
      </c>
      <c r="AK9">
        <v>680</v>
      </c>
      <c r="AL9">
        <v>1</v>
      </c>
      <c r="AM9">
        <v>1089</v>
      </c>
      <c r="AN9">
        <v>75</v>
      </c>
      <c r="AO9">
        <v>14.581348999999999</v>
      </c>
      <c r="AP9">
        <v>4159.3999999999996</v>
      </c>
      <c r="AQ9">
        <v>0</v>
      </c>
      <c r="AR9">
        <v>114</v>
      </c>
      <c r="AS9">
        <v>27989</v>
      </c>
      <c r="AT9">
        <v>2.8000000000000001E-2</v>
      </c>
      <c r="AU9">
        <v>30.893999999999998</v>
      </c>
      <c r="AV9">
        <v>0</v>
      </c>
      <c r="AW9">
        <v>0</v>
      </c>
      <c r="AX9" s="29">
        <v>0.45</v>
      </c>
      <c r="AY9">
        <v>0.83190476190476192</v>
      </c>
      <c r="AZ9" t="s">
        <v>67</v>
      </c>
      <c r="BA9" t="s">
        <v>167</v>
      </c>
      <c r="BB9">
        <v>2</v>
      </c>
      <c r="BC9" t="s">
        <v>240</v>
      </c>
      <c r="BD9">
        <v>1</v>
      </c>
      <c r="BE9">
        <v>54167.544999999998</v>
      </c>
      <c r="BF9">
        <v>6.5075867846696764E-2</v>
      </c>
      <c r="BG9">
        <v>5.4136924346752026E-2</v>
      </c>
      <c r="BH9">
        <v>89968.478000000017</v>
      </c>
      <c r="BI9">
        <v>3.9180389380378308E-2</v>
      </c>
      <c r="BJ9">
        <v>3.2594352498819479E-2</v>
      </c>
      <c r="BK9">
        <v>1</v>
      </c>
      <c r="BL9" t="s">
        <v>69</v>
      </c>
      <c r="BM9">
        <v>-1</v>
      </c>
      <c r="BN9" t="s">
        <v>238</v>
      </c>
    </row>
    <row r="10" spans="1:66">
      <c r="A10" s="136" t="str">
        <f t="shared" si="20"/>
        <v>미추홀교통</v>
      </c>
      <c r="B10" s="136" t="str">
        <f t="shared" si="21"/>
        <v>12</v>
      </c>
      <c r="C10" s="137" t="str">
        <f t="shared" si="22"/>
        <v>70바2757</v>
      </c>
      <c r="D10" s="112" t="str">
        <f t="shared" si="23"/>
        <v>대형</v>
      </c>
      <c r="E10" s="108" t="str">
        <f t="shared" si="16"/>
        <v>D</v>
      </c>
      <c r="F10" s="157">
        <f t="shared" si="17"/>
        <v>0.82285714285714284</v>
      </c>
      <c r="G10" s="158">
        <f t="shared" si="18"/>
        <v>1.728</v>
      </c>
      <c r="H10" s="159">
        <f t="shared" si="19"/>
        <v>2.1</v>
      </c>
      <c r="I10" s="160">
        <f t="shared" si="24"/>
        <v>4592.9009999999998</v>
      </c>
      <c r="J10" s="161">
        <f t="shared" si="25"/>
        <v>2.5203645315187234E-2</v>
      </c>
      <c r="K10" s="161">
        <f t="shared" si="26"/>
        <v>0.40051035468820007</v>
      </c>
      <c r="L10" s="161">
        <f t="shared" si="27"/>
        <v>0.1889873088925714</v>
      </c>
      <c r="M10" s="162">
        <f t="shared" si="28"/>
        <v>11.510999999999999</v>
      </c>
      <c r="N10" s="163">
        <f t="shared" si="29"/>
        <v>0.30499999999999999</v>
      </c>
      <c r="O10" s="163">
        <f t="shared" si="30"/>
        <v>18.725000000000001</v>
      </c>
      <c r="P10" s="164">
        <f t="shared" si="31"/>
        <v>0.17333333333333334</v>
      </c>
      <c r="Q10" s="165">
        <f t="shared" si="32"/>
        <v>87</v>
      </c>
      <c r="R10" s="166">
        <f t="shared" si="33"/>
        <v>26.66363276402376</v>
      </c>
      <c r="S10" s="138">
        <f t="shared" si="34"/>
        <v>14</v>
      </c>
      <c r="T10" s="138">
        <f t="shared" si="35"/>
        <v>860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172</v>
      </c>
      <c r="Z10" s="4" t="s">
        <v>164</v>
      </c>
      <c r="AA10" s="4" t="s">
        <v>48</v>
      </c>
      <c r="AB10" s="4">
        <v>511</v>
      </c>
      <c r="AC10" s="4">
        <v>4592.9009999999998</v>
      </c>
      <c r="AD10" s="4">
        <v>2657.4070000000002</v>
      </c>
      <c r="AE10" s="4">
        <v>1.728</v>
      </c>
      <c r="AF10" s="4">
        <v>2.1</v>
      </c>
      <c r="AG10" s="4">
        <v>11.510999999999999</v>
      </c>
      <c r="AH10" s="4">
        <v>299.943556</v>
      </c>
      <c r="AI10" s="4">
        <v>7.5596709999999998</v>
      </c>
      <c r="AJ10" s="4">
        <v>120.1305</v>
      </c>
      <c r="AK10" s="4">
        <v>868</v>
      </c>
      <c r="AL10" s="4">
        <v>14</v>
      </c>
      <c r="AM10" s="4">
        <v>860</v>
      </c>
      <c r="AN10" s="4">
        <v>87</v>
      </c>
      <c r="AO10" s="4">
        <v>15.312550999999999</v>
      </c>
      <c r="AP10" s="4">
        <v>5250.8</v>
      </c>
      <c r="AQ10" s="4">
        <v>10.4</v>
      </c>
      <c r="AR10" s="4">
        <v>126</v>
      </c>
      <c r="AS10" s="4">
        <v>29781</v>
      </c>
      <c r="AT10" s="4">
        <v>0.30499999999999999</v>
      </c>
      <c r="AU10" s="4">
        <v>18.725000000000001</v>
      </c>
      <c r="AV10" s="4">
        <v>42394</v>
      </c>
      <c r="AW10" s="4">
        <v>0</v>
      </c>
      <c r="AX10" s="30">
        <v>0.4</v>
      </c>
      <c r="AY10">
        <v>0.82285714285714284</v>
      </c>
      <c r="AZ10" t="s">
        <v>67</v>
      </c>
      <c r="BA10" t="s">
        <v>167</v>
      </c>
      <c r="BB10">
        <v>4</v>
      </c>
      <c r="BC10" t="s">
        <v>266</v>
      </c>
      <c r="BD10">
        <v>11</v>
      </c>
      <c r="BE10">
        <v>54167.544999999998</v>
      </c>
      <c r="BF10">
        <v>8.4790643548641534E-2</v>
      </c>
      <c r="BG10">
        <v>6.9770586691453598E-2</v>
      </c>
      <c r="BH10">
        <v>89968.478000000017</v>
      </c>
      <c r="BI10">
        <v>5.1050113351923089E-2</v>
      </c>
      <c r="BJ10">
        <v>4.2006950415296715E-2</v>
      </c>
      <c r="BK10">
        <v>1</v>
      </c>
      <c r="BL10" t="s">
        <v>67</v>
      </c>
      <c r="BM10">
        <v>0</v>
      </c>
      <c r="BN10" t="s">
        <v>236</v>
      </c>
    </row>
    <row r="11" spans="1:66">
      <c r="A11" s="139" t="str">
        <f t="shared" si="20"/>
        <v>미추홀교통</v>
      </c>
      <c r="B11" s="139" t="str">
        <f t="shared" si="21"/>
        <v>12</v>
      </c>
      <c r="C11" s="140" t="str">
        <f t="shared" si="22"/>
        <v>70바2759</v>
      </c>
      <c r="D11" s="128" t="str">
        <f t="shared" si="23"/>
        <v>대형</v>
      </c>
      <c r="E11" s="124" t="str">
        <f t="shared" si="16"/>
        <v>C</v>
      </c>
      <c r="F11" s="147">
        <f t="shared" si="17"/>
        <v>0.85380952380952368</v>
      </c>
      <c r="G11" s="148">
        <f t="shared" si="18"/>
        <v>1.7929999999999999</v>
      </c>
      <c r="H11" s="149">
        <f t="shared" si="19"/>
        <v>2.1</v>
      </c>
      <c r="I11" s="150">
        <f t="shared" si="24"/>
        <v>4131.1120000000001</v>
      </c>
      <c r="J11" s="151">
        <f t="shared" si="25"/>
        <v>3.8268699122942895E-2</v>
      </c>
      <c r="K11" s="151">
        <f t="shared" si="26"/>
        <v>0.40016996405484823</v>
      </c>
      <c r="L11" s="151">
        <f t="shared" si="27"/>
        <v>0.24860134510998491</v>
      </c>
      <c r="M11" s="152">
        <f t="shared" si="28"/>
        <v>12.375999999999999</v>
      </c>
      <c r="N11" s="153">
        <f t="shared" si="29"/>
        <v>0.436</v>
      </c>
      <c r="O11" s="153">
        <f t="shared" si="30"/>
        <v>32.558</v>
      </c>
      <c r="P11" s="154">
        <f t="shared" si="31"/>
        <v>0.30333333333333334</v>
      </c>
      <c r="Q11" s="155">
        <f t="shared" si="32"/>
        <v>87</v>
      </c>
      <c r="R11" s="156">
        <f t="shared" si="33"/>
        <v>26.938659719919613</v>
      </c>
      <c r="S11" s="141">
        <f t="shared" si="34"/>
        <v>18</v>
      </c>
      <c r="T11" s="141">
        <f t="shared" si="35"/>
        <v>1345</v>
      </c>
      <c r="U11" t="s">
        <v>115</v>
      </c>
      <c r="V11" s="5" t="s">
        <v>116</v>
      </c>
      <c r="W11" t="s">
        <v>115</v>
      </c>
      <c r="X11" s="5" t="s">
        <v>116</v>
      </c>
      <c r="Y11" t="s">
        <v>173</v>
      </c>
      <c r="Z11" t="s">
        <v>164</v>
      </c>
      <c r="AA11" t="s">
        <v>48</v>
      </c>
      <c r="AB11">
        <v>511</v>
      </c>
      <c r="AC11" s="1">
        <v>4131.1120000000001</v>
      </c>
      <c r="AD11" s="1">
        <v>2303.442</v>
      </c>
      <c r="AE11" s="28">
        <v>1.7929999999999999</v>
      </c>
      <c r="AF11">
        <v>2.1</v>
      </c>
      <c r="AG11">
        <v>12.375999999999999</v>
      </c>
      <c r="AH11">
        <v>273.082447</v>
      </c>
      <c r="AI11">
        <v>10.45051</v>
      </c>
      <c r="AJ11">
        <v>109.279393</v>
      </c>
      <c r="AK11">
        <v>1027</v>
      </c>
      <c r="AL11">
        <v>18</v>
      </c>
      <c r="AM11">
        <v>1345</v>
      </c>
      <c r="AN11">
        <v>87</v>
      </c>
      <c r="AO11">
        <v>15.127708999999999</v>
      </c>
      <c r="AP11">
        <v>3677.7</v>
      </c>
      <c r="AQ11">
        <v>18.2</v>
      </c>
      <c r="AR11">
        <v>117</v>
      </c>
      <c r="AS11">
        <v>32623</v>
      </c>
      <c r="AT11">
        <v>0.436</v>
      </c>
      <c r="AU11">
        <v>32.558</v>
      </c>
      <c r="AV11">
        <v>34630</v>
      </c>
      <c r="AW11">
        <v>0</v>
      </c>
      <c r="AX11" s="29">
        <v>0.43</v>
      </c>
      <c r="AY11">
        <v>0.85380952380952368</v>
      </c>
      <c r="AZ11" t="s">
        <v>69</v>
      </c>
      <c r="BA11" t="s">
        <v>167</v>
      </c>
      <c r="BB11">
        <v>4</v>
      </c>
      <c r="BC11" t="s">
        <v>276</v>
      </c>
      <c r="BD11">
        <v>10</v>
      </c>
      <c r="BE11">
        <v>54167.544999999998</v>
      </c>
      <c r="BF11">
        <v>7.6265446403376791E-2</v>
      </c>
      <c r="BG11">
        <v>6.5116164476787891E-2</v>
      </c>
      <c r="BH11">
        <v>89968.478000000017</v>
      </c>
      <c r="BI11">
        <v>4.5917326733036425E-2</v>
      </c>
      <c r="BJ11">
        <v>3.9204650872540145E-2</v>
      </c>
      <c r="BK11">
        <v>1</v>
      </c>
      <c r="BL11" t="s">
        <v>67</v>
      </c>
      <c r="BM11">
        <v>1</v>
      </c>
      <c r="BN11" t="s">
        <v>234</v>
      </c>
    </row>
    <row r="12" spans="1:66" s="2" customFormat="1">
      <c r="A12" s="136" t="str">
        <f t="shared" si="20"/>
        <v>미추홀교통</v>
      </c>
      <c r="B12" s="136" t="str">
        <f t="shared" si="21"/>
        <v>12</v>
      </c>
      <c r="C12" s="137" t="str">
        <f t="shared" si="22"/>
        <v>70바2761</v>
      </c>
      <c r="D12" s="112" t="str">
        <f t="shared" si="23"/>
        <v>대형</v>
      </c>
      <c r="E12" s="108" t="str">
        <f t="shared" si="16"/>
        <v>B</v>
      </c>
      <c r="F12" s="157">
        <f t="shared" si="17"/>
        <v>0.90142857142857136</v>
      </c>
      <c r="G12" s="158">
        <f t="shared" si="18"/>
        <v>1.893</v>
      </c>
      <c r="H12" s="159">
        <f t="shared" si="19"/>
        <v>2.1</v>
      </c>
      <c r="I12" s="160">
        <f t="shared" si="24"/>
        <v>5271.0039999999999</v>
      </c>
      <c r="J12" s="161">
        <f t="shared" si="25"/>
        <v>1.8221453072196352E-2</v>
      </c>
      <c r="K12" s="161">
        <f t="shared" si="26"/>
        <v>0.36139441388207921</v>
      </c>
      <c r="L12" s="161">
        <f t="shared" si="27"/>
        <v>0.23050637032337673</v>
      </c>
      <c r="M12" s="162">
        <f t="shared" si="28"/>
        <v>10.654999999999999</v>
      </c>
      <c r="N12" s="163">
        <f t="shared" si="29"/>
        <v>0.22800000000000001</v>
      </c>
      <c r="O12" s="163">
        <f t="shared" si="30"/>
        <v>15.632999999999999</v>
      </c>
      <c r="P12" s="164">
        <f t="shared" si="31"/>
        <v>0</v>
      </c>
      <c r="Q12" s="165">
        <f t="shared" si="32"/>
        <v>73</v>
      </c>
      <c r="R12" s="166">
        <f t="shared" si="33"/>
        <v>25.898901114537804</v>
      </c>
      <c r="S12" s="138">
        <f t="shared" si="34"/>
        <v>12</v>
      </c>
      <c r="T12" s="138">
        <f t="shared" si="35"/>
        <v>824</v>
      </c>
      <c r="U12" t="s">
        <v>115</v>
      </c>
      <c r="V12" s="5" t="s">
        <v>116</v>
      </c>
      <c r="W12" t="s">
        <v>115</v>
      </c>
      <c r="X12" s="5" t="s">
        <v>116</v>
      </c>
      <c r="Y12" t="s">
        <v>241</v>
      </c>
      <c r="Z12" t="s">
        <v>164</v>
      </c>
      <c r="AA12" t="s">
        <v>48</v>
      </c>
      <c r="AB12">
        <v>511</v>
      </c>
      <c r="AC12" s="1">
        <v>5271.0039999999999</v>
      </c>
      <c r="AD12" s="1">
        <v>2785.1149999999998</v>
      </c>
      <c r="AE12" s="28">
        <v>1.893</v>
      </c>
      <c r="AF12">
        <v>2.1</v>
      </c>
      <c r="AG12">
        <v>10.654999999999999</v>
      </c>
      <c r="AH12">
        <v>328.05852399999998</v>
      </c>
      <c r="AI12">
        <v>5.977703</v>
      </c>
      <c r="AJ12">
        <v>118.55851800000001</v>
      </c>
      <c r="AK12">
        <v>1215</v>
      </c>
      <c r="AL12">
        <v>12</v>
      </c>
      <c r="AM12">
        <v>824</v>
      </c>
      <c r="AN12">
        <v>73</v>
      </c>
      <c r="AO12">
        <v>16.067267000000001</v>
      </c>
      <c r="AP12">
        <v>1817.4</v>
      </c>
      <c r="AQ12">
        <v>0</v>
      </c>
      <c r="AR12">
        <v>50</v>
      </c>
      <c r="AS12">
        <v>9257</v>
      </c>
      <c r="AT12">
        <v>0.22800000000000001</v>
      </c>
      <c r="AU12">
        <v>15.632999999999999</v>
      </c>
      <c r="AV12">
        <v>45777</v>
      </c>
      <c r="AW12">
        <v>0</v>
      </c>
      <c r="AX12" s="29">
        <v>0.43</v>
      </c>
      <c r="AY12" s="2">
        <v>0.90142857142857136</v>
      </c>
      <c r="AZ12" s="2" t="s">
        <v>68</v>
      </c>
      <c r="BA12" s="2" t="s">
        <v>167</v>
      </c>
      <c r="BB12" s="2">
        <v>4</v>
      </c>
      <c r="BC12" s="2" t="s">
        <v>239</v>
      </c>
      <c r="BD12" s="2">
        <v>13</v>
      </c>
      <c r="BE12" s="2">
        <v>54167.544999999998</v>
      </c>
      <c r="BF12" s="2">
        <v>9.7309265169761711E-2</v>
      </c>
      <c r="BG12" s="2">
        <v>8.7717351888742329E-2</v>
      </c>
      <c r="BH12" s="2">
        <v>89968.478000000017</v>
      </c>
      <c r="BI12" s="2">
        <v>5.8587230963271369E-2</v>
      </c>
      <c r="BJ12" s="2">
        <v>5.2812203911177476E-2</v>
      </c>
      <c r="BK12" s="2">
        <v>1</v>
      </c>
      <c r="BL12" s="2" t="s">
        <v>68</v>
      </c>
      <c r="BM12" s="2">
        <v>0</v>
      </c>
      <c r="BN12" s="2" t="s">
        <v>236</v>
      </c>
    </row>
    <row r="13" spans="1:66">
      <c r="A13" s="139" t="str">
        <f t="shared" si="20"/>
        <v>미추홀교통</v>
      </c>
      <c r="B13" s="139" t="str">
        <f t="shared" si="21"/>
        <v>12</v>
      </c>
      <c r="C13" s="140" t="str">
        <f t="shared" si="22"/>
        <v>70바2766</v>
      </c>
      <c r="D13" s="128" t="str">
        <f t="shared" si="23"/>
        <v>대형</v>
      </c>
      <c r="E13" s="124" t="str">
        <f t="shared" si="16"/>
        <v>C</v>
      </c>
      <c r="F13" s="147">
        <f t="shared" si="17"/>
        <v>0.88428571428571423</v>
      </c>
      <c r="G13" s="148">
        <f t="shared" si="18"/>
        <v>1.857</v>
      </c>
      <c r="H13" s="149">
        <f t="shared" si="19"/>
        <v>2.1</v>
      </c>
      <c r="I13" s="150">
        <f t="shared" si="24"/>
        <v>5840.442</v>
      </c>
      <c r="J13" s="151">
        <f t="shared" si="25"/>
        <v>6.1768250208286073E-2</v>
      </c>
      <c r="K13" s="151">
        <f t="shared" si="26"/>
        <v>0.37045255284569051</v>
      </c>
      <c r="L13" s="151">
        <f t="shared" si="27"/>
        <v>0.20683366087703636</v>
      </c>
      <c r="M13" s="152">
        <f t="shared" si="28"/>
        <v>10.882999999999999</v>
      </c>
      <c r="N13" s="153">
        <f t="shared" si="29"/>
        <v>1.147</v>
      </c>
      <c r="O13" s="153">
        <f t="shared" si="30"/>
        <v>21.591000000000001</v>
      </c>
      <c r="P13" s="154">
        <f t="shared" si="31"/>
        <v>0.57499999999999996</v>
      </c>
      <c r="Q13" s="155">
        <f t="shared" si="32"/>
        <v>87</v>
      </c>
      <c r="R13" s="156">
        <f t="shared" si="33"/>
        <v>25.735993149632346</v>
      </c>
      <c r="S13" s="141">
        <f t="shared" si="34"/>
        <v>67</v>
      </c>
      <c r="T13" s="141">
        <f t="shared" si="35"/>
        <v>1261</v>
      </c>
      <c r="U13" t="s">
        <v>115</v>
      </c>
      <c r="V13" t="s">
        <v>116</v>
      </c>
      <c r="W13" s="4" t="s">
        <v>115</v>
      </c>
      <c r="X13" s="4" t="s">
        <v>116</v>
      </c>
      <c r="Y13" s="4" t="s">
        <v>175</v>
      </c>
      <c r="Z13" s="4" t="s">
        <v>164</v>
      </c>
      <c r="AA13" s="4" t="s">
        <v>48</v>
      </c>
      <c r="AB13" s="4">
        <v>511</v>
      </c>
      <c r="AC13" s="4">
        <v>5840.442</v>
      </c>
      <c r="AD13" s="4">
        <v>3145.6489999999999</v>
      </c>
      <c r="AE13" s="4">
        <v>1.857</v>
      </c>
      <c r="AF13" s="4">
        <v>2.1</v>
      </c>
      <c r="AG13" s="4">
        <v>10.882999999999999</v>
      </c>
      <c r="AH13" s="4">
        <v>399.69186300000001</v>
      </c>
      <c r="AI13" s="4">
        <v>24.688267</v>
      </c>
      <c r="AJ13" s="4">
        <v>148.06687099999999</v>
      </c>
      <c r="AK13" s="4">
        <v>1208</v>
      </c>
      <c r="AL13" s="4">
        <v>67</v>
      </c>
      <c r="AM13" s="4">
        <v>1261</v>
      </c>
      <c r="AN13" s="4">
        <v>87</v>
      </c>
      <c r="AO13" s="4">
        <v>14.612361</v>
      </c>
      <c r="AP13" s="4">
        <v>4312</v>
      </c>
      <c r="AQ13" s="4">
        <v>34.5</v>
      </c>
      <c r="AR13" s="4">
        <v>133</v>
      </c>
      <c r="AS13" s="4">
        <v>35104</v>
      </c>
      <c r="AT13" s="4">
        <v>1.147</v>
      </c>
      <c r="AU13" s="4">
        <v>21.591000000000001</v>
      </c>
      <c r="AV13" s="4">
        <v>0</v>
      </c>
      <c r="AW13" s="4">
        <v>0</v>
      </c>
      <c r="AX13" s="30">
        <v>0.43</v>
      </c>
      <c r="AY13">
        <v>0.88428571428571423</v>
      </c>
      <c r="AZ13" t="s">
        <v>69</v>
      </c>
      <c r="BA13" t="s">
        <v>167</v>
      </c>
      <c r="BB13">
        <v>2</v>
      </c>
      <c r="BC13" t="s">
        <v>233</v>
      </c>
      <c r="BD13">
        <v>1</v>
      </c>
      <c r="BE13">
        <v>54167.544999999998</v>
      </c>
      <c r="BF13">
        <v>0.10782179624348862</v>
      </c>
      <c r="BG13">
        <v>9.5345274106742067E-2</v>
      </c>
      <c r="BH13">
        <v>89968.478000000017</v>
      </c>
      <c r="BI13">
        <v>6.4916536656316443E-2</v>
      </c>
      <c r="BJ13">
        <v>5.7404765986085536E-2</v>
      </c>
      <c r="BK13">
        <v>1</v>
      </c>
      <c r="BL13" t="s">
        <v>69</v>
      </c>
      <c r="BM13">
        <v>0</v>
      </c>
      <c r="BN13" t="s">
        <v>236</v>
      </c>
    </row>
    <row r="14" spans="1:66">
      <c r="A14" s="136" t="str">
        <f t="shared" si="20"/>
        <v>미추홀교통</v>
      </c>
      <c r="B14" s="136" t="str">
        <f t="shared" si="21"/>
        <v>12</v>
      </c>
      <c r="C14" s="137" t="str">
        <f t="shared" si="22"/>
        <v>70바2771</v>
      </c>
      <c r="D14" s="112" t="str">
        <f t="shared" si="23"/>
        <v>대형</v>
      </c>
      <c r="E14" s="108" t="str">
        <f t="shared" si="16"/>
        <v>B</v>
      </c>
      <c r="F14" s="157">
        <f t="shared" si="17"/>
        <v>0.93761904761904757</v>
      </c>
      <c r="G14" s="158">
        <f t="shared" si="18"/>
        <v>1.9690000000000001</v>
      </c>
      <c r="H14" s="159">
        <f t="shared" si="19"/>
        <v>2.1</v>
      </c>
      <c r="I14" s="160">
        <f t="shared" si="24"/>
        <v>4548.7529999999997</v>
      </c>
      <c r="J14" s="161">
        <f t="shared" si="25"/>
        <v>2.2646627076756336E-2</v>
      </c>
      <c r="K14" s="161">
        <f t="shared" si="26"/>
        <v>0.3833519855816081</v>
      </c>
      <c r="L14" s="161">
        <f t="shared" si="27"/>
        <v>0.1985159449194098</v>
      </c>
      <c r="M14" s="162">
        <f t="shared" si="28"/>
        <v>10.234</v>
      </c>
      <c r="N14" s="163">
        <f t="shared" si="29"/>
        <v>0.22</v>
      </c>
      <c r="O14" s="163">
        <f t="shared" si="30"/>
        <v>30.646000000000001</v>
      </c>
      <c r="P14" s="164">
        <f t="shared" si="31"/>
        <v>0</v>
      </c>
      <c r="Q14" s="165">
        <f t="shared" si="32"/>
        <v>83</v>
      </c>
      <c r="R14" s="166">
        <f t="shared" si="33"/>
        <v>26.310851754199941</v>
      </c>
      <c r="S14" s="138">
        <f t="shared" si="34"/>
        <v>10</v>
      </c>
      <c r="T14" s="138">
        <f t="shared" si="35"/>
        <v>1394</v>
      </c>
      <c r="U14" t="s">
        <v>115</v>
      </c>
      <c r="V14" s="5" t="s">
        <v>116</v>
      </c>
      <c r="W14" t="s">
        <v>115</v>
      </c>
      <c r="X14" s="5" t="s">
        <v>116</v>
      </c>
      <c r="Y14" t="s">
        <v>176</v>
      </c>
      <c r="Z14" t="s">
        <v>164</v>
      </c>
      <c r="AA14" t="s">
        <v>48</v>
      </c>
      <c r="AB14">
        <v>511</v>
      </c>
      <c r="AC14" s="1">
        <v>4548.7529999999997</v>
      </c>
      <c r="AD14" s="1">
        <v>2309.6660000000002</v>
      </c>
      <c r="AE14" s="28">
        <v>1.9690000000000001</v>
      </c>
      <c r="AF14">
        <v>2.1</v>
      </c>
      <c r="AG14">
        <v>10.234</v>
      </c>
      <c r="AH14">
        <v>291.05159800000001</v>
      </c>
      <c r="AI14">
        <v>6.5913370000000002</v>
      </c>
      <c r="AJ14">
        <v>111.575208</v>
      </c>
      <c r="AK14">
        <v>903</v>
      </c>
      <c r="AL14">
        <v>10</v>
      </c>
      <c r="AM14">
        <v>1394</v>
      </c>
      <c r="AN14">
        <v>83</v>
      </c>
      <c r="AO14">
        <v>15.628682</v>
      </c>
      <c r="AP14">
        <v>1838.9</v>
      </c>
      <c r="AQ14">
        <v>0</v>
      </c>
      <c r="AR14">
        <v>92</v>
      </c>
      <c r="AS14">
        <v>21434</v>
      </c>
      <c r="AT14">
        <v>0.22</v>
      </c>
      <c r="AU14">
        <v>30.646000000000001</v>
      </c>
      <c r="AV14">
        <v>35403</v>
      </c>
      <c r="AW14">
        <v>0</v>
      </c>
      <c r="AX14" s="29">
        <v>0.43</v>
      </c>
      <c r="AY14">
        <v>0.93761904761904757</v>
      </c>
      <c r="AZ14" t="s">
        <v>68</v>
      </c>
      <c r="BA14" t="s">
        <v>167</v>
      </c>
      <c r="BB14">
        <v>1</v>
      </c>
      <c r="BC14" t="s">
        <v>171</v>
      </c>
      <c r="BD14">
        <v>12</v>
      </c>
      <c r="BE14">
        <v>54167.544999999998</v>
      </c>
      <c r="BF14">
        <v>8.3975616764614305E-2</v>
      </c>
      <c r="BG14">
        <v>7.8737137814059791E-2</v>
      </c>
      <c r="BH14">
        <v>89968.478000000017</v>
      </c>
      <c r="BI14">
        <v>5.0559408151819564E-2</v>
      </c>
      <c r="BJ14">
        <v>4.7405464119491772E-2</v>
      </c>
      <c r="BK14">
        <v>1</v>
      </c>
      <c r="BL14" t="s">
        <v>68</v>
      </c>
      <c r="BM14">
        <v>0</v>
      </c>
      <c r="BN14" t="s">
        <v>236</v>
      </c>
    </row>
    <row r="15" spans="1:66">
      <c r="A15" s="139" t="str">
        <f t="shared" si="20"/>
        <v>미추홀교통</v>
      </c>
      <c r="B15" s="139" t="str">
        <f t="shared" si="21"/>
        <v>12</v>
      </c>
      <c r="C15" s="140" t="str">
        <f t="shared" si="22"/>
        <v>70바2777</v>
      </c>
      <c r="D15" s="128" t="str">
        <f t="shared" si="23"/>
        <v>대형</v>
      </c>
      <c r="E15" s="124" t="str">
        <f t="shared" si="16"/>
        <v>B</v>
      </c>
      <c r="F15" s="147">
        <f t="shared" si="17"/>
        <v>0.90190476190476188</v>
      </c>
      <c r="G15" s="148">
        <f t="shared" si="18"/>
        <v>1.8939999999999999</v>
      </c>
      <c r="H15" s="149">
        <f t="shared" si="19"/>
        <v>2.1</v>
      </c>
      <c r="I15" s="150">
        <f t="shared" si="24"/>
        <v>5624.0280000000002</v>
      </c>
      <c r="J15" s="151">
        <f t="shared" si="25"/>
        <v>1.8597970444458291E-2</v>
      </c>
      <c r="K15" s="151">
        <f t="shared" si="26"/>
        <v>0.39348949890366902</v>
      </c>
      <c r="L15" s="151">
        <f t="shared" si="27"/>
        <v>0.2057244380717877</v>
      </c>
      <c r="M15" s="152">
        <f t="shared" si="28"/>
        <v>11.077999999999999</v>
      </c>
      <c r="N15" s="153">
        <f t="shared" si="29"/>
        <v>0.107</v>
      </c>
      <c r="O15" s="153">
        <f t="shared" si="30"/>
        <v>41.482999999999997</v>
      </c>
      <c r="P15" s="154">
        <f t="shared" si="31"/>
        <v>0.49</v>
      </c>
      <c r="Q15" s="155">
        <f t="shared" si="32"/>
        <v>89</v>
      </c>
      <c r="R15" s="156">
        <f t="shared" si="33"/>
        <v>26.546235968278957</v>
      </c>
      <c r="S15" s="141">
        <f t="shared" si="34"/>
        <v>6</v>
      </c>
      <c r="T15" s="141">
        <f t="shared" si="35"/>
        <v>2333</v>
      </c>
      <c r="U15" t="s">
        <v>115</v>
      </c>
      <c r="V15" s="5" t="s">
        <v>116</v>
      </c>
      <c r="W15" t="s">
        <v>115</v>
      </c>
      <c r="X15" s="5" t="s">
        <v>116</v>
      </c>
      <c r="Y15" t="s">
        <v>177</v>
      </c>
      <c r="Z15" t="s">
        <v>164</v>
      </c>
      <c r="AA15" t="s">
        <v>48</v>
      </c>
      <c r="AB15">
        <v>511</v>
      </c>
      <c r="AC15" s="1">
        <v>5624.0280000000002</v>
      </c>
      <c r="AD15" s="1">
        <v>2969.2640000000001</v>
      </c>
      <c r="AE15" s="28">
        <v>1.8939999999999999</v>
      </c>
      <c r="AF15">
        <v>2.1</v>
      </c>
      <c r="AG15">
        <v>11.077999999999999</v>
      </c>
      <c r="AH15">
        <v>360.356041</v>
      </c>
      <c r="AI15">
        <v>6.7018909999999998</v>
      </c>
      <c r="AJ15">
        <v>141.79631800000001</v>
      </c>
      <c r="AK15">
        <v>1157</v>
      </c>
      <c r="AL15">
        <v>6</v>
      </c>
      <c r="AM15">
        <v>2333</v>
      </c>
      <c r="AN15">
        <v>89</v>
      </c>
      <c r="AO15">
        <v>15.606864</v>
      </c>
      <c r="AP15">
        <v>4773.5</v>
      </c>
      <c r="AQ15">
        <v>29.4</v>
      </c>
      <c r="AR15">
        <v>133</v>
      </c>
      <c r="AS15">
        <v>29573</v>
      </c>
      <c r="AT15">
        <v>0.107</v>
      </c>
      <c r="AU15">
        <v>41.482999999999997</v>
      </c>
      <c r="AV15">
        <v>46132</v>
      </c>
      <c r="AW15">
        <v>0</v>
      </c>
      <c r="AX15" s="29">
        <v>0.43</v>
      </c>
      <c r="AY15">
        <v>0.90190476190476188</v>
      </c>
      <c r="AZ15" t="s">
        <v>68</v>
      </c>
      <c r="BA15" t="s">
        <v>167</v>
      </c>
      <c r="BB15">
        <v>3</v>
      </c>
      <c r="BC15" t="s">
        <v>225</v>
      </c>
      <c r="BD15">
        <v>13</v>
      </c>
      <c r="BE15">
        <v>54167.544999999998</v>
      </c>
      <c r="BF15">
        <v>0.10382652564372265</v>
      </c>
      <c r="BG15">
        <v>9.3641637890100327E-2</v>
      </c>
      <c r="BH15">
        <v>89968.478000000017</v>
      </c>
      <c r="BI15">
        <v>6.2511094163446884E-2</v>
      </c>
      <c r="BJ15">
        <v>5.6379053497889714E-2</v>
      </c>
      <c r="BK15">
        <v>1</v>
      </c>
      <c r="BL15" t="s">
        <v>68</v>
      </c>
      <c r="BM15">
        <v>0</v>
      </c>
      <c r="BN15" t="s">
        <v>236</v>
      </c>
    </row>
    <row r="16" spans="1:66">
      <c r="A16" s="136" t="str">
        <f t="shared" ref="A16:A24" si="36">W16</f>
        <v>미추홀교통</v>
      </c>
      <c r="B16" s="136" t="str">
        <f t="shared" ref="B16:B24" si="37">V16</f>
        <v>12</v>
      </c>
      <c r="C16" s="137" t="str">
        <f t="shared" ref="C16:C24" si="38">Y16</f>
        <v>70바2867</v>
      </c>
      <c r="D16" s="112" t="str">
        <f t="shared" ref="D16:D24" si="39">Z16</f>
        <v>대형</v>
      </c>
      <c r="E16" s="108" t="str">
        <f t="shared" ref="E16:E24" si="40">AZ16</f>
        <v>D</v>
      </c>
      <c r="F16" s="157">
        <f t="shared" ref="F16:F24" si="41">G16/H16</f>
        <v>0.8409523809523809</v>
      </c>
      <c r="G16" s="158">
        <f t="shared" ref="G16:G24" si="42">AE16</f>
        <v>1.766</v>
      </c>
      <c r="H16" s="159">
        <f t="shared" ref="H16:H24" si="43">AF16</f>
        <v>2.1</v>
      </c>
      <c r="I16" s="160">
        <f t="shared" ref="I16:I24" si="44">AC16</f>
        <v>4982.192</v>
      </c>
      <c r="J16" s="161">
        <f t="shared" ref="J16:J24" si="45">AI16/AH16</f>
        <v>7.0801387413512329E-2</v>
      </c>
      <c r="K16" s="161">
        <f t="shared" ref="K16:K24" si="46">AJ16/AH16</f>
        <v>0.38012551686137275</v>
      </c>
      <c r="L16" s="161">
        <f t="shared" ref="L16:L24" si="47">AK16/AC16</f>
        <v>0.22199064187008449</v>
      </c>
      <c r="M16" s="162">
        <f t="shared" ref="M16:M24" si="48">AG16</f>
        <v>11.007999999999999</v>
      </c>
      <c r="N16" s="163">
        <f t="shared" ref="N16:N24" si="49">IF(AW16=0,AT16,"속도계이상")</f>
        <v>0.1</v>
      </c>
      <c r="O16" s="163">
        <f t="shared" ref="O16:O24" si="50">IF(AW16=0,AU16,"속도계이상")</f>
        <v>29.686</v>
      </c>
      <c r="P16" s="164">
        <f t="shared" ref="P16:P24" si="51">AQ16/60</f>
        <v>0</v>
      </c>
      <c r="Q16" s="165">
        <f t="shared" ref="Q16:Q24" si="52">AN16</f>
        <v>76</v>
      </c>
      <c r="R16" s="166">
        <f t="shared" ref="R16:R24" si="53">AC16/(AH16-AI16-AJ16)</f>
        <v>25.859681102729741</v>
      </c>
      <c r="S16" s="138">
        <f t="shared" ref="S16:S24" si="54">IF(AW16=0,AL16,"속도계이상")</f>
        <v>5</v>
      </c>
      <c r="T16" s="138">
        <f t="shared" ref="T16:T24" si="55">IF(AW16=0,AM16,"속도계이상")</f>
        <v>1479</v>
      </c>
      <c r="U16" t="s">
        <v>115</v>
      </c>
      <c r="V16" t="s">
        <v>116</v>
      </c>
      <c r="W16" t="s">
        <v>115</v>
      </c>
      <c r="X16" s="4" t="s">
        <v>116</v>
      </c>
      <c r="Y16" s="4" t="s">
        <v>284</v>
      </c>
      <c r="Z16" s="4" t="s">
        <v>164</v>
      </c>
      <c r="AA16" s="4" t="s">
        <v>48</v>
      </c>
      <c r="AB16" s="4">
        <v>511</v>
      </c>
      <c r="AC16" s="4">
        <v>4982.192</v>
      </c>
      <c r="AD16" s="4">
        <v>2820.4769999999999</v>
      </c>
      <c r="AE16" s="4">
        <v>1.766</v>
      </c>
      <c r="AF16" s="4">
        <v>2.1</v>
      </c>
      <c r="AG16" s="4">
        <v>11.007999999999999</v>
      </c>
      <c r="AH16" s="4">
        <v>350.88688100000002</v>
      </c>
      <c r="AI16" s="4">
        <v>24.843278000000002</v>
      </c>
      <c r="AJ16" s="4">
        <v>133.381057</v>
      </c>
      <c r="AK16" s="4">
        <v>1106</v>
      </c>
      <c r="AL16" s="4">
        <v>5</v>
      </c>
      <c r="AM16" s="4">
        <v>1479</v>
      </c>
      <c r="AN16" s="4">
        <v>76</v>
      </c>
      <c r="AO16" s="4">
        <v>14.198855</v>
      </c>
      <c r="AP16" s="4">
        <v>5770.4</v>
      </c>
      <c r="AQ16" s="4">
        <v>0</v>
      </c>
      <c r="AR16" s="4">
        <v>169</v>
      </c>
      <c r="AS16" s="4">
        <v>35575</v>
      </c>
      <c r="AT16" s="4">
        <v>0.1</v>
      </c>
      <c r="AU16" s="4">
        <v>29.686</v>
      </c>
      <c r="AV16" s="4">
        <v>0</v>
      </c>
      <c r="AW16" s="4">
        <v>0</v>
      </c>
      <c r="AX16" s="4">
        <v>0.41</v>
      </c>
      <c r="AY16">
        <v>0.8409523809523809</v>
      </c>
      <c r="AZ16" t="s">
        <v>67</v>
      </c>
      <c r="BA16" t="s">
        <v>167</v>
      </c>
      <c r="BB16">
        <v>1</v>
      </c>
      <c r="BC16" t="s">
        <v>237</v>
      </c>
      <c r="BD16">
        <v>1</v>
      </c>
      <c r="BE16">
        <v>54167.544999999998</v>
      </c>
      <c r="BF16">
        <v>9.1977437781239679E-2</v>
      </c>
      <c r="BG16">
        <v>7.7348645296032983E-2</v>
      </c>
      <c r="BH16">
        <v>89968.478000000017</v>
      </c>
      <c r="BI16">
        <v>5.5377084405051277E-2</v>
      </c>
      <c r="BJ16">
        <v>4.6569490980628833E-2</v>
      </c>
      <c r="BK16">
        <v>1</v>
      </c>
      <c r="BL16" t="s">
        <v>69</v>
      </c>
      <c r="BM16">
        <v>-1</v>
      </c>
      <c r="BN16" t="s">
        <v>238</v>
      </c>
    </row>
    <row r="17" spans="1:66">
      <c r="A17" s="139" t="str">
        <f t="shared" si="36"/>
        <v>미추홀교통</v>
      </c>
      <c r="B17" s="139" t="str">
        <f t="shared" si="37"/>
        <v>76</v>
      </c>
      <c r="C17" s="140" t="str">
        <f t="shared" si="38"/>
        <v>70바2677</v>
      </c>
      <c r="D17" s="128" t="str">
        <f t="shared" si="39"/>
        <v>중형</v>
      </c>
      <c r="E17" s="124" t="str">
        <f t="shared" si="40"/>
        <v>F</v>
      </c>
      <c r="F17" s="147">
        <f t="shared" si="41"/>
        <v>0.7587096774193548</v>
      </c>
      <c r="G17" s="148">
        <f t="shared" si="42"/>
        <v>2.3519999999999999</v>
      </c>
      <c r="H17" s="149">
        <f t="shared" si="43"/>
        <v>3.1</v>
      </c>
      <c r="I17" s="150">
        <f t="shared" si="44"/>
        <v>5699.7049999999999</v>
      </c>
      <c r="J17" s="151">
        <f t="shared" si="45"/>
        <v>2.5630598985400505E-2</v>
      </c>
      <c r="K17" s="151">
        <f t="shared" si="46"/>
        <v>0.37931774820748598</v>
      </c>
      <c r="L17" s="151">
        <f t="shared" si="47"/>
        <v>0.29194493399219784</v>
      </c>
      <c r="M17" s="152">
        <f t="shared" si="48"/>
        <v>9.6539999999999999</v>
      </c>
      <c r="N17" s="153">
        <f t="shared" si="49"/>
        <v>0.52600000000000002</v>
      </c>
      <c r="O17" s="153">
        <f t="shared" si="50"/>
        <v>22.036000000000001</v>
      </c>
      <c r="P17" s="154">
        <f t="shared" si="51"/>
        <v>0</v>
      </c>
      <c r="Q17" s="155">
        <f t="shared" si="52"/>
        <v>75</v>
      </c>
      <c r="R17" s="156">
        <f t="shared" si="53"/>
        <v>24.184278601660701</v>
      </c>
      <c r="S17" s="141">
        <f t="shared" si="54"/>
        <v>30</v>
      </c>
      <c r="T17" s="141">
        <f t="shared" si="55"/>
        <v>1256</v>
      </c>
      <c r="U17" t="s">
        <v>115</v>
      </c>
      <c r="V17" t="s">
        <v>118</v>
      </c>
      <c r="W17" t="s">
        <v>115</v>
      </c>
      <c r="X17" s="4" t="s">
        <v>118</v>
      </c>
      <c r="Y17" s="4" t="s">
        <v>178</v>
      </c>
      <c r="Z17" s="4" t="s">
        <v>179</v>
      </c>
      <c r="AA17" s="4" t="s">
        <v>48</v>
      </c>
      <c r="AB17" s="4">
        <v>511</v>
      </c>
      <c r="AC17" s="4">
        <v>5699.7049999999999</v>
      </c>
      <c r="AD17" s="4">
        <v>2423.0219999999999</v>
      </c>
      <c r="AE17" s="4">
        <v>2.3519999999999999</v>
      </c>
      <c r="AF17" s="4">
        <v>3.1</v>
      </c>
      <c r="AG17" s="4">
        <v>9.6539999999999999</v>
      </c>
      <c r="AH17" s="4">
        <v>396.06327599999997</v>
      </c>
      <c r="AI17" s="4">
        <v>10.151339</v>
      </c>
      <c r="AJ17" s="4">
        <v>150.23383000000001</v>
      </c>
      <c r="AK17" s="4">
        <v>1664</v>
      </c>
      <c r="AL17" s="4">
        <v>30</v>
      </c>
      <c r="AM17" s="4">
        <v>1256</v>
      </c>
      <c r="AN17" s="4">
        <v>75</v>
      </c>
      <c r="AO17" s="4">
        <v>14.390893999999999</v>
      </c>
      <c r="AP17" s="4">
        <v>3568.9</v>
      </c>
      <c r="AQ17" s="4">
        <v>0</v>
      </c>
      <c r="AR17" s="4">
        <v>159</v>
      </c>
      <c r="AS17" s="4">
        <v>112550</v>
      </c>
      <c r="AT17" s="4">
        <v>0.52600000000000002</v>
      </c>
      <c r="AU17" s="4">
        <v>22.036000000000001</v>
      </c>
      <c r="AV17" s="4">
        <v>0</v>
      </c>
      <c r="AW17" s="4">
        <v>0</v>
      </c>
      <c r="AX17" s="4">
        <v>0.54</v>
      </c>
      <c r="AY17">
        <v>0.7587096774193548</v>
      </c>
      <c r="AZ17" t="s">
        <v>70</v>
      </c>
      <c r="BA17" t="s">
        <v>227</v>
      </c>
      <c r="BB17">
        <v>4</v>
      </c>
      <c r="BC17" t="s">
        <v>320</v>
      </c>
      <c r="BD17">
        <v>1</v>
      </c>
      <c r="BE17">
        <v>35800.933000000005</v>
      </c>
      <c r="BF17">
        <v>0.15920548774524954</v>
      </c>
      <c r="BG17">
        <v>0.12079074425058932</v>
      </c>
      <c r="BH17">
        <v>89968.478000000017</v>
      </c>
      <c r="BI17">
        <v>6.335224432717422E-2</v>
      </c>
      <c r="BJ17">
        <v>4.8065960857262502E-2</v>
      </c>
      <c r="BK17">
        <v>1</v>
      </c>
      <c r="BL17" t="s">
        <v>70</v>
      </c>
      <c r="BM17">
        <v>0</v>
      </c>
      <c r="BN17" t="s">
        <v>236</v>
      </c>
    </row>
    <row r="18" spans="1:66">
      <c r="A18" s="136" t="str">
        <f t="shared" si="36"/>
        <v>미추홀교통</v>
      </c>
      <c r="B18" s="136" t="str">
        <f t="shared" si="37"/>
        <v>76</v>
      </c>
      <c r="C18" s="137" t="str">
        <f t="shared" si="38"/>
        <v>70바2683</v>
      </c>
      <c r="D18" s="112" t="str">
        <f t="shared" si="39"/>
        <v>중형</v>
      </c>
      <c r="E18" s="108" t="str">
        <f t="shared" si="40"/>
        <v>B</v>
      </c>
      <c r="F18" s="157">
        <f t="shared" si="41"/>
        <v>0.90516129032258064</v>
      </c>
      <c r="G18" s="158">
        <f t="shared" si="42"/>
        <v>2.806</v>
      </c>
      <c r="H18" s="159">
        <f t="shared" si="43"/>
        <v>3.1</v>
      </c>
      <c r="I18" s="160">
        <f t="shared" si="44"/>
        <v>2625.692</v>
      </c>
      <c r="J18" s="161">
        <f t="shared" si="45"/>
        <v>3.4872178690277145E-2</v>
      </c>
      <c r="K18" s="161">
        <f t="shared" si="46"/>
        <v>0.33742985634483436</v>
      </c>
      <c r="L18" s="161">
        <f t="shared" si="47"/>
        <v>0.21975159310383702</v>
      </c>
      <c r="M18" s="162">
        <f t="shared" si="48"/>
        <v>15.279</v>
      </c>
      <c r="N18" s="163">
        <f t="shared" si="49"/>
        <v>0.26700000000000002</v>
      </c>
      <c r="O18" s="163">
        <f t="shared" si="50"/>
        <v>22.431999999999999</v>
      </c>
      <c r="P18" s="164">
        <f t="shared" si="51"/>
        <v>0</v>
      </c>
      <c r="Q18" s="165">
        <f t="shared" si="52"/>
        <v>84</v>
      </c>
      <c r="R18" s="166">
        <f t="shared" si="53"/>
        <v>25.412234110249809</v>
      </c>
      <c r="S18" s="138">
        <f t="shared" si="54"/>
        <v>7</v>
      </c>
      <c r="T18" s="138">
        <f t="shared" si="55"/>
        <v>589</v>
      </c>
      <c r="U18" t="s">
        <v>115</v>
      </c>
      <c r="V18" t="s">
        <v>118</v>
      </c>
      <c r="W18" t="s">
        <v>115</v>
      </c>
      <c r="X18" s="4" t="s">
        <v>118</v>
      </c>
      <c r="Y18" s="4" t="s">
        <v>242</v>
      </c>
      <c r="Z18" s="4" t="s">
        <v>179</v>
      </c>
      <c r="AA18" s="4" t="s">
        <v>48</v>
      </c>
      <c r="AB18" s="4">
        <v>511</v>
      </c>
      <c r="AC18" s="4">
        <v>2625.692</v>
      </c>
      <c r="AD18" s="4">
        <v>935.76900000000001</v>
      </c>
      <c r="AE18" s="4">
        <v>2.806</v>
      </c>
      <c r="AF18" s="4">
        <v>3.1</v>
      </c>
      <c r="AG18" s="4">
        <v>15.279</v>
      </c>
      <c r="AH18" s="4">
        <v>164.60772499999999</v>
      </c>
      <c r="AI18" s="4">
        <v>5.7402300000000004</v>
      </c>
      <c r="AJ18" s="4">
        <v>55.543560999999997</v>
      </c>
      <c r="AK18" s="4">
        <v>577</v>
      </c>
      <c r="AL18" s="4">
        <v>7</v>
      </c>
      <c r="AM18" s="4">
        <v>589</v>
      </c>
      <c r="AN18" s="4">
        <v>84</v>
      </c>
      <c r="AO18" s="4">
        <v>15.951207</v>
      </c>
      <c r="AP18" s="4">
        <v>782.1</v>
      </c>
      <c r="AQ18" s="4">
        <v>0</v>
      </c>
      <c r="AR18" s="4">
        <v>32</v>
      </c>
      <c r="AS18" s="4">
        <v>13468</v>
      </c>
      <c r="AT18" s="4">
        <v>0.26700000000000002</v>
      </c>
      <c r="AU18" s="4">
        <v>22.431999999999999</v>
      </c>
      <c r="AV18" s="4">
        <v>20870</v>
      </c>
      <c r="AW18" s="4">
        <v>0</v>
      </c>
      <c r="AX18" s="4">
        <v>0.82</v>
      </c>
      <c r="AY18">
        <v>0.90516129032258064</v>
      </c>
      <c r="AZ18" t="s">
        <v>68</v>
      </c>
      <c r="BA18" t="s">
        <v>227</v>
      </c>
      <c r="BB18">
        <v>1</v>
      </c>
      <c r="BC18" t="s">
        <v>243</v>
      </c>
      <c r="BD18">
        <v>15</v>
      </c>
      <c r="BE18">
        <v>35800.933000000005</v>
      </c>
      <c r="BF18">
        <v>7.3341440570836511E-2</v>
      </c>
      <c r="BG18">
        <v>6.638583298121524E-2</v>
      </c>
      <c r="BH18">
        <v>89968.478000000017</v>
      </c>
      <c r="BI18">
        <v>2.9184577291615398E-2</v>
      </c>
      <c r="BJ18">
        <v>2.6416749638797681E-2</v>
      </c>
      <c r="BK18">
        <v>1</v>
      </c>
      <c r="BL18" t="s">
        <v>68</v>
      </c>
      <c r="BM18">
        <v>0</v>
      </c>
      <c r="BN18" t="s">
        <v>236</v>
      </c>
    </row>
    <row r="19" spans="1:66">
      <c r="A19" s="139" t="str">
        <f t="shared" si="36"/>
        <v>미추홀교통</v>
      </c>
      <c r="B19" s="139" t="str">
        <f t="shared" si="37"/>
        <v>76</v>
      </c>
      <c r="C19" s="140" t="str">
        <f t="shared" si="38"/>
        <v>70바2690</v>
      </c>
      <c r="D19" s="128" t="str">
        <f t="shared" si="39"/>
        <v>중형</v>
      </c>
      <c r="E19" s="124" t="str">
        <f t="shared" si="40"/>
        <v>F</v>
      </c>
      <c r="F19" s="147">
        <f t="shared" si="41"/>
        <v>0.76290322580645165</v>
      </c>
      <c r="G19" s="148">
        <f t="shared" si="42"/>
        <v>2.3650000000000002</v>
      </c>
      <c r="H19" s="149">
        <f t="shared" si="43"/>
        <v>3.1</v>
      </c>
      <c r="I19" s="150">
        <f t="shared" si="44"/>
        <v>2385.415</v>
      </c>
      <c r="J19" s="151">
        <f t="shared" si="45"/>
        <v>5.2472007680653722E-2</v>
      </c>
      <c r="K19" s="151">
        <f t="shared" si="46"/>
        <v>0.33204456184460052</v>
      </c>
      <c r="L19" s="151">
        <f t="shared" si="47"/>
        <v>0.23392156081855778</v>
      </c>
      <c r="M19" s="152">
        <f t="shared" si="48"/>
        <v>9.2530000000000001</v>
      </c>
      <c r="N19" s="153">
        <f t="shared" si="49"/>
        <v>0.629</v>
      </c>
      <c r="O19" s="153">
        <f t="shared" si="50"/>
        <v>6.4980000000000002</v>
      </c>
      <c r="P19" s="154">
        <f t="shared" si="51"/>
        <v>0</v>
      </c>
      <c r="Q19" s="155">
        <f t="shared" si="52"/>
        <v>72</v>
      </c>
      <c r="R19" s="156">
        <f t="shared" si="53"/>
        <v>24.176564309854648</v>
      </c>
      <c r="S19" s="141">
        <f t="shared" si="54"/>
        <v>15</v>
      </c>
      <c r="T19" s="141">
        <f t="shared" si="55"/>
        <v>155</v>
      </c>
      <c r="U19" t="s">
        <v>115</v>
      </c>
      <c r="V19" t="s">
        <v>118</v>
      </c>
      <c r="W19" t="s">
        <v>115</v>
      </c>
      <c r="X19" s="4" t="s">
        <v>118</v>
      </c>
      <c r="Y19" s="4" t="s">
        <v>180</v>
      </c>
      <c r="Z19" s="4" t="s">
        <v>179</v>
      </c>
      <c r="AA19" s="4" t="s">
        <v>48</v>
      </c>
      <c r="AB19" s="4">
        <v>511</v>
      </c>
      <c r="AC19" s="4">
        <v>2385.415</v>
      </c>
      <c r="AD19" s="4">
        <v>1008.699</v>
      </c>
      <c r="AE19" s="4">
        <v>2.3650000000000002</v>
      </c>
      <c r="AF19" s="4">
        <v>3.1</v>
      </c>
      <c r="AG19" s="4">
        <v>9.2530000000000001</v>
      </c>
      <c r="AH19" s="4">
        <v>160.307188</v>
      </c>
      <c r="AI19" s="4">
        <v>8.4116400000000002</v>
      </c>
      <c r="AJ19" s="4">
        <v>53.229129999999998</v>
      </c>
      <c r="AK19" s="4">
        <v>558</v>
      </c>
      <c r="AL19" s="4">
        <v>15</v>
      </c>
      <c r="AM19" s="4">
        <v>155</v>
      </c>
      <c r="AN19" s="4">
        <v>72</v>
      </c>
      <c r="AO19" s="4">
        <v>14.880274</v>
      </c>
      <c r="AP19" s="4">
        <v>196.4</v>
      </c>
      <c r="AQ19" s="4">
        <v>0</v>
      </c>
      <c r="AR19" s="4">
        <v>30</v>
      </c>
      <c r="AS19" s="4">
        <v>18868</v>
      </c>
      <c r="AT19" s="4">
        <v>0.629</v>
      </c>
      <c r="AU19" s="4">
        <v>6.4980000000000002</v>
      </c>
      <c r="AV19" s="4">
        <v>0</v>
      </c>
      <c r="AW19" s="4">
        <v>0</v>
      </c>
      <c r="AX19" s="4">
        <v>0.53</v>
      </c>
      <c r="AY19">
        <v>0.76290322580645165</v>
      </c>
      <c r="AZ19" t="s">
        <v>70</v>
      </c>
      <c r="BA19" t="s">
        <v>227</v>
      </c>
      <c r="BB19">
        <v>3</v>
      </c>
      <c r="BC19" t="s">
        <v>272</v>
      </c>
      <c r="BD19">
        <v>1</v>
      </c>
      <c r="BE19">
        <v>35800.933000000005</v>
      </c>
      <c r="BF19">
        <v>6.6629967436882154E-2</v>
      </c>
      <c r="BG19">
        <v>5.0832217092976223E-2</v>
      </c>
      <c r="BH19">
        <v>89968.478000000017</v>
      </c>
      <c r="BI19">
        <v>2.6513897456395777E-2</v>
      </c>
      <c r="BJ19">
        <v>2.0227537898185811E-2</v>
      </c>
      <c r="BK19">
        <v>1</v>
      </c>
      <c r="BL19" t="s">
        <v>70</v>
      </c>
      <c r="BM19">
        <v>0</v>
      </c>
      <c r="BN19" t="s">
        <v>236</v>
      </c>
    </row>
    <row r="20" spans="1:66">
      <c r="A20" s="136" t="str">
        <f t="shared" si="36"/>
        <v>미추홀교통</v>
      </c>
      <c r="B20" s="136" t="str">
        <f t="shared" si="37"/>
        <v>76</v>
      </c>
      <c r="C20" s="137" t="str">
        <f t="shared" si="38"/>
        <v>70바2692</v>
      </c>
      <c r="D20" s="112" t="str">
        <f t="shared" si="39"/>
        <v>중형</v>
      </c>
      <c r="E20" s="108" t="str">
        <f t="shared" si="40"/>
        <v>F</v>
      </c>
      <c r="F20" s="157">
        <f t="shared" si="41"/>
        <v>0.7958064516129032</v>
      </c>
      <c r="G20" s="158">
        <f t="shared" si="42"/>
        <v>2.4670000000000001</v>
      </c>
      <c r="H20" s="159">
        <f t="shared" si="43"/>
        <v>3.1</v>
      </c>
      <c r="I20" s="160">
        <f t="shared" si="44"/>
        <v>5108.9629999999997</v>
      </c>
      <c r="J20" s="161">
        <f t="shared" si="45"/>
        <v>3.3192899070394237E-2</v>
      </c>
      <c r="K20" s="161">
        <f t="shared" si="46"/>
        <v>0.33128101663562659</v>
      </c>
      <c r="L20" s="161">
        <f t="shared" si="47"/>
        <v>0.31395803805977851</v>
      </c>
      <c r="M20" s="162">
        <f t="shared" si="48"/>
        <v>9.0519999999999996</v>
      </c>
      <c r="N20" s="163">
        <f t="shared" si="49"/>
        <v>9.8000000000000004E-2</v>
      </c>
      <c r="O20" s="163">
        <f t="shared" si="50"/>
        <v>16.324000000000002</v>
      </c>
      <c r="P20" s="164">
        <f t="shared" si="51"/>
        <v>0</v>
      </c>
      <c r="Q20" s="165">
        <f t="shared" si="52"/>
        <v>84</v>
      </c>
      <c r="R20" s="166">
        <f t="shared" si="53"/>
        <v>24.442580849612558</v>
      </c>
      <c r="S20" s="138">
        <f t="shared" si="54"/>
        <v>5</v>
      </c>
      <c r="T20" s="138">
        <f t="shared" si="55"/>
        <v>834</v>
      </c>
      <c r="U20" t="s">
        <v>115</v>
      </c>
      <c r="V20" t="s">
        <v>118</v>
      </c>
      <c r="W20" t="s">
        <v>115</v>
      </c>
      <c r="X20" s="4" t="s">
        <v>118</v>
      </c>
      <c r="Y20" s="4" t="s">
        <v>181</v>
      </c>
      <c r="Z20" s="4" t="s">
        <v>179</v>
      </c>
      <c r="AA20" s="4" t="s">
        <v>48</v>
      </c>
      <c r="AB20" s="4">
        <v>511</v>
      </c>
      <c r="AC20" s="4">
        <v>5108.9629999999997</v>
      </c>
      <c r="AD20" s="4">
        <v>2071.0630000000001</v>
      </c>
      <c r="AE20" s="4">
        <v>2.4670000000000001</v>
      </c>
      <c r="AF20" s="4">
        <v>3.1</v>
      </c>
      <c r="AG20" s="4">
        <v>9.0519999999999996</v>
      </c>
      <c r="AH20" s="4">
        <v>328.89124800000002</v>
      </c>
      <c r="AI20" s="4">
        <v>10.916854000000001</v>
      </c>
      <c r="AJ20" s="4">
        <v>108.955427</v>
      </c>
      <c r="AK20" s="4">
        <v>1604</v>
      </c>
      <c r="AL20" s="4">
        <v>5</v>
      </c>
      <c r="AM20" s="4">
        <v>834</v>
      </c>
      <c r="AN20" s="4">
        <v>84</v>
      </c>
      <c r="AO20" s="4">
        <v>15.533897</v>
      </c>
      <c r="AP20" s="4">
        <v>835.8</v>
      </c>
      <c r="AQ20" s="4">
        <v>0</v>
      </c>
      <c r="AR20" s="4">
        <v>56</v>
      </c>
      <c r="AS20" s="4">
        <v>14160</v>
      </c>
      <c r="AT20" s="4">
        <v>9.8000000000000004E-2</v>
      </c>
      <c r="AU20" s="4">
        <v>16.324000000000002</v>
      </c>
      <c r="AV20" s="4">
        <v>43315</v>
      </c>
      <c r="AW20" s="4">
        <v>0</v>
      </c>
      <c r="AX20" s="4">
        <v>0.54</v>
      </c>
      <c r="AY20">
        <v>0.7958064516129032</v>
      </c>
      <c r="AZ20" t="s">
        <v>70</v>
      </c>
      <c r="BA20" t="s">
        <v>227</v>
      </c>
      <c r="BB20">
        <v>1</v>
      </c>
      <c r="BC20" t="s">
        <v>230</v>
      </c>
      <c r="BD20">
        <v>8</v>
      </c>
      <c r="BE20">
        <v>35800.933000000005</v>
      </c>
      <c r="BF20">
        <v>0.14270474459422605</v>
      </c>
      <c r="BG20">
        <v>0.11356535642385666</v>
      </c>
      <c r="BH20">
        <v>89968.478000000017</v>
      </c>
      <c r="BI20">
        <v>5.6786144587218632E-2</v>
      </c>
      <c r="BJ20">
        <v>4.5190780224731726E-2</v>
      </c>
      <c r="BK20">
        <v>1</v>
      </c>
      <c r="BL20" t="s">
        <v>67</v>
      </c>
      <c r="BM20">
        <v>-1</v>
      </c>
      <c r="BN20" t="s">
        <v>238</v>
      </c>
    </row>
    <row r="21" spans="1:66">
      <c r="A21" s="139" t="str">
        <f t="shared" si="36"/>
        <v>미추홀교통</v>
      </c>
      <c r="B21" s="139" t="str">
        <f t="shared" si="37"/>
        <v>76</v>
      </c>
      <c r="C21" s="140" t="str">
        <f t="shared" si="38"/>
        <v>70바2694</v>
      </c>
      <c r="D21" s="128" t="str">
        <f t="shared" si="39"/>
        <v>중형</v>
      </c>
      <c r="E21" s="124" t="str">
        <f t="shared" si="40"/>
        <v>D</v>
      </c>
      <c r="F21" s="147">
        <f t="shared" si="41"/>
        <v>0.81967741935483862</v>
      </c>
      <c r="G21" s="148">
        <f t="shared" si="42"/>
        <v>2.5409999999999999</v>
      </c>
      <c r="H21" s="149">
        <f t="shared" si="43"/>
        <v>3.1</v>
      </c>
      <c r="I21" s="150">
        <f t="shared" si="44"/>
        <v>5309.4859999999999</v>
      </c>
      <c r="J21" s="151">
        <f t="shared" si="45"/>
        <v>1.8462022046892183E-2</v>
      </c>
      <c r="K21" s="151">
        <f t="shared" si="46"/>
        <v>0.32694538654644034</v>
      </c>
      <c r="L21" s="151">
        <f t="shared" si="47"/>
        <v>0.32978710180232135</v>
      </c>
      <c r="M21" s="152">
        <f t="shared" si="48"/>
        <v>8.5960000000000001</v>
      </c>
      <c r="N21" s="153">
        <f t="shared" si="49"/>
        <v>9.4E-2</v>
      </c>
      <c r="O21" s="153">
        <f t="shared" si="50"/>
        <v>14.86</v>
      </c>
      <c r="P21" s="154">
        <f t="shared" si="51"/>
        <v>0</v>
      </c>
      <c r="Q21" s="155">
        <f t="shared" si="52"/>
        <v>74</v>
      </c>
      <c r="R21" s="156">
        <f t="shared" si="53"/>
        <v>24.924973847016705</v>
      </c>
      <c r="S21" s="141">
        <f t="shared" si="54"/>
        <v>5</v>
      </c>
      <c r="T21" s="141">
        <f t="shared" si="55"/>
        <v>789</v>
      </c>
      <c r="U21" t="s">
        <v>115</v>
      </c>
      <c r="V21" t="s">
        <v>118</v>
      </c>
      <c r="W21" t="s">
        <v>115</v>
      </c>
      <c r="X21" s="4" t="s">
        <v>118</v>
      </c>
      <c r="Y21" s="4" t="s">
        <v>182</v>
      </c>
      <c r="Z21" s="4" t="s">
        <v>179</v>
      </c>
      <c r="AA21" s="4" t="s">
        <v>48</v>
      </c>
      <c r="AB21" s="4">
        <v>511</v>
      </c>
      <c r="AC21" s="4">
        <v>5309.4859999999999</v>
      </c>
      <c r="AD21" s="4">
        <v>2089.6320000000001</v>
      </c>
      <c r="AE21" s="4">
        <v>2.5409999999999999</v>
      </c>
      <c r="AF21" s="4">
        <v>3.1</v>
      </c>
      <c r="AG21" s="4">
        <v>8.5960000000000001</v>
      </c>
      <c r="AH21" s="4">
        <v>325.42183</v>
      </c>
      <c r="AI21" s="4">
        <v>6.0079450000000003</v>
      </c>
      <c r="AJ21" s="4">
        <v>106.395166</v>
      </c>
      <c r="AK21" s="4">
        <v>1751</v>
      </c>
      <c r="AL21" s="4">
        <v>5</v>
      </c>
      <c r="AM21" s="4">
        <v>789</v>
      </c>
      <c r="AN21" s="4">
        <v>74</v>
      </c>
      <c r="AO21" s="4">
        <v>16.315702999999999</v>
      </c>
      <c r="AP21" s="4">
        <v>1087.2</v>
      </c>
      <c r="AQ21" s="4">
        <v>0</v>
      </c>
      <c r="AR21" s="4">
        <v>19</v>
      </c>
      <c r="AS21" s="4">
        <v>8047</v>
      </c>
      <c r="AT21" s="4">
        <v>9.4E-2</v>
      </c>
      <c r="AU21" s="4">
        <v>14.86</v>
      </c>
      <c r="AV21" s="4">
        <v>42372</v>
      </c>
      <c r="AW21" s="4">
        <v>0</v>
      </c>
      <c r="AX21" s="4">
        <v>0.53</v>
      </c>
      <c r="AY21">
        <v>0.81967741935483862</v>
      </c>
      <c r="AZ21" t="s">
        <v>67</v>
      </c>
      <c r="BA21" t="s">
        <v>227</v>
      </c>
      <c r="BB21">
        <v>2</v>
      </c>
      <c r="BC21" t="s">
        <v>246</v>
      </c>
      <c r="BD21">
        <v>8</v>
      </c>
      <c r="BE21">
        <v>35800.933000000005</v>
      </c>
      <c r="BF21">
        <v>0.14830579973991179</v>
      </c>
      <c r="BG21">
        <v>0.12156291520616638</v>
      </c>
      <c r="BH21">
        <v>89968.478000000017</v>
      </c>
      <c r="BI21">
        <v>5.9014958550260226E-2</v>
      </c>
      <c r="BJ21">
        <v>4.8373228927810069E-2</v>
      </c>
      <c r="BK21">
        <v>1</v>
      </c>
      <c r="BL21" t="s">
        <v>69</v>
      </c>
      <c r="BM21">
        <v>-1</v>
      </c>
      <c r="BN21" t="s">
        <v>238</v>
      </c>
    </row>
    <row r="22" spans="1:66">
      <c r="A22" s="136" t="str">
        <f t="shared" si="36"/>
        <v>미추홀교통</v>
      </c>
      <c r="B22" s="136" t="str">
        <f t="shared" si="37"/>
        <v>76</v>
      </c>
      <c r="C22" s="137" t="str">
        <f t="shared" si="38"/>
        <v>70바2743</v>
      </c>
      <c r="D22" s="112" t="str">
        <f t="shared" si="39"/>
        <v>중형</v>
      </c>
      <c r="E22" s="108" t="str">
        <f t="shared" si="40"/>
        <v>C</v>
      </c>
      <c r="F22" s="157">
        <f t="shared" si="41"/>
        <v>0.89451612903225808</v>
      </c>
      <c r="G22" s="158">
        <f t="shared" si="42"/>
        <v>2.7730000000000001</v>
      </c>
      <c r="H22" s="159">
        <f t="shared" si="43"/>
        <v>3.1</v>
      </c>
      <c r="I22" s="160">
        <f t="shared" si="44"/>
        <v>5290.7690000000002</v>
      </c>
      <c r="J22" s="161">
        <f t="shared" si="45"/>
        <v>1.9580437956605579E-2</v>
      </c>
      <c r="K22" s="161">
        <f t="shared" si="46"/>
        <v>0.30390384312962848</v>
      </c>
      <c r="L22" s="161">
        <f t="shared" si="47"/>
        <v>0.2808665432189536</v>
      </c>
      <c r="M22" s="162">
        <f t="shared" si="48"/>
        <v>6.1150000000000002</v>
      </c>
      <c r="N22" s="163">
        <f t="shared" si="49"/>
        <v>0</v>
      </c>
      <c r="O22" s="163">
        <f t="shared" si="50"/>
        <v>4.0640000000000001</v>
      </c>
      <c r="P22" s="164">
        <f t="shared" si="51"/>
        <v>0</v>
      </c>
      <c r="Q22" s="165">
        <f t="shared" si="52"/>
        <v>71</v>
      </c>
      <c r="R22" s="166">
        <f t="shared" si="53"/>
        <v>23.310991299456813</v>
      </c>
      <c r="S22" s="138">
        <f t="shared" si="54"/>
        <v>0</v>
      </c>
      <c r="T22" s="138">
        <f t="shared" si="55"/>
        <v>215</v>
      </c>
      <c r="U22" t="s">
        <v>115</v>
      </c>
      <c r="V22" t="s">
        <v>118</v>
      </c>
      <c r="W22" t="s">
        <v>115</v>
      </c>
      <c r="X22" s="4" t="s">
        <v>118</v>
      </c>
      <c r="Y22" s="4" t="s">
        <v>183</v>
      </c>
      <c r="Z22" s="4" t="s">
        <v>179</v>
      </c>
      <c r="AA22" s="4" t="s">
        <v>48</v>
      </c>
      <c r="AB22" s="4">
        <v>511</v>
      </c>
      <c r="AC22" s="4">
        <v>5290.7690000000002</v>
      </c>
      <c r="AD22" s="4">
        <v>1908.0830000000001</v>
      </c>
      <c r="AE22" s="4">
        <v>2.7730000000000001</v>
      </c>
      <c r="AF22" s="4">
        <v>3.1</v>
      </c>
      <c r="AG22" s="4">
        <v>6.1150000000000002</v>
      </c>
      <c r="AH22" s="4">
        <v>335.490453</v>
      </c>
      <c r="AI22" s="4">
        <v>6.5690499999999998</v>
      </c>
      <c r="AJ22" s="4">
        <v>101.956838</v>
      </c>
      <c r="AK22" s="4">
        <v>1486</v>
      </c>
      <c r="AL22" s="4">
        <v>0</v>
      </c>
      <c r="AM22" s="4">
        <v>215</v>
      </c>
      <c r="AN22" s="4">
        <v>71</v>
      </c>
      <c r="AO22" s="4">
        <v>15.770251999999999</v>
      </c>
      <c r="AP22" s="4">
        <v>130.30000000000001</v>
      </c>
      <c r="AQ22" s="4">
        <v>0</v>
      </c>
      <c r="AR22" s="4">
        <v>12</v>
      </c>
      <c r="AS22" s="4">
        <v>2722</v>
      </c>
      <c r="AT22" s="4">
        <v>0</v>
      </c>
      <c r="AU22" s="4">
        <v>4.0640000000000001</v>
      </c>
      <c r="AV22" s="4">
        <v>43709</v>
      </c>
      <c r="AW22" s="4">
        <v>0</v>
      </c>
      <c r="AX22" s="4">
        <v>0.52</v>
      </c>
      <c r="AY22">
        <v>0.89451612903225808</v>
      </c>
      <c r="AZ22" t="s">
        <v>69</v>
      </c>
      <c r="BA22" t="s">
        <v>227</v>
      </c>
      <c r="BB22">
        <v>1</v>
      </c>
      <c r="BC22" t="s">
        <v>245</v>
      </c>
      <c r="BD22">
        <v>7</v>
      </c>
      <c r="BE22">
        <v>35800.933000000005</v>
      </c>
      <c r="BF22">
        <v>0.14778299213598706</v>
      </c>
      <c r="BG22">
        <v>0.13219427006228779</v>
      </c>
      <c r="BH22">
        <v>89968.478000000017</v>
      </c>
      <c r="BI22">
        <v>5.8806919018903482E-2</v>
      </c>
      <c r="BJ22">
        <v>5.2603737561103016E-2</v>
      </c>
      <c r="BK22">
        <v>1</v>
      </c>
      <c r="BL22" t="s">
        <v>68</v>
      </c>
      <c r="BM22">
        <v>-1</v>
      </c>
      <c r="BN22" t="s">
        <v>238</v>
      </c>
    </row>
    <row r="23" spans="1:66">
      <c r="A23" s="139" t="str">
        <f t="shared" si="36"/>
        <v>미추홀교통</v>
      </c>
      <c r="B23" s="139" t="str">
        <f t="shared" si="37"/>
        <v>76</v>
      </c>
      <c r="C23" s="140" t="str">
        <f t="shared" si="38"/>
        <v>70바2745</v>
      </c>
      <c r="D23" s="128" t="str">
        <f t="shared" si="39"/>
        <v>중형</v>
      </c>
      <c r="E23" s="124" t="str">
        <f t="shared" si="40"/>
        <v>D</v>
      </c>
      <c r="F23" s="147">
        <f t="shared" si="41"/>
        <v>0.84580645161290313</v>
      </c>
      <c r="G23" s="148">
        <f t="shared" si="42"/>
        <v>2.6219999999999999</v>
      </c>
      <c r="H23" s="149">
        <f t="shared" si="43"/>
        <v>3.1</v>
      </c>
      <c r="I23" s="150">
        <f t="shared" si="44"/>
        <v>3373.9560000000001</v>
      </c>
      <c r="J23" s="151">
        <f t="shared" si="45"/>
        <v>3.2590617972199483E-2</v>
      </c>
      <c r="K23" s="151">
        <f t="shared" si="46"/>
        <v>0.35081417687787381</v>
      </c>
      <c r="L23" s="151">
        <f t="shared" si="47"/>
        <v>0.31091098994770527</v>
      </c>
      <c r="M23" s="152">
        <f t="shared" si="48"/>
        <v>8.0109999999999992</v>
      </c>
      <c r="N23" s="153">
        <f t="shared" si="49"/>
        <v>0</v>
      </c>
      <c r="O23" s="153">
        <f t="shared" si="50"/>
        <v>4.8609999999999998</v>
      </c>
      <c r="P23" s="154">
        <f t="shared" si="51"/>
        <v>0</v>
      </c>
      <c r="Q23" s="155">
        <f t="shared" si="52"/>
        <v>68</v>
      </c>
      <c r="R23" s="156">
        <f t="shared" si="53"/>
        <v>25.230022059881541</v>
      </c>
      <c r="S23" s="141">
        <f t="shared" si="54"/>
        <v>0</v>
      </c>
      <c r="T23" s="141">
        <f t="shared" si="55"/>
        <v>164</v>
      </c>
      <c r="U23" t="s">
        <v>115</v>
      </c>
      <c r="V23" t="s">
        <v>118</v>
      </c>
      <c r="W23" t="s">
        <v>115</v>
      </c>
      <c r="X23" s="4" t="s">
        <v>118</v>
      </c>
      <c r="Y23" s="4" t="s">
        <v>184</v>
      </c>
      <c r="Z23" s="4" t="s">
        <v>179</v>
      </c>
      <c r="AA23" s="4" t="s">
        <v>48</v>
      </c>
      <c r="AB23" s="4">
        <v>511</v>
      </c>
      <c r="AC23" s="4">
        <v>3373.9560000000001</v>
      </c>
      <c r="AD23" s="4">
        <v>1286.771</v>
      </c>
      <c r="AE23" s="4">
        <v>2.6219999999999999</v>
      </c>
      <c r="AF23" s="4">
        <v>3.1</v>
      </c>
      <c r="AG23" s="4">
        <v>8.0109999999999992</v>
      </c>
      <c r="AH23" s="4">
        <v>216.881067</v>
      </c>
      <c r="AI23" s="4">
        <v>7.0682879999999999</v>
      </c>
      <c r="AJ23" s="4">
        <v>76.084952999999999</v>
      </c>
      <c r="AK23" s="4">
        <v>1049</v>
      </c>
      <c r="AL23" s="4">
        <v>0</v>
      </c>
      <c r="AM23" s="4">
        <v>164</v>
      </c>
      <c r="AN23" s="4">
        <v>68</v>
      </c>
      <c r="AO23" s="4">
        <v>15.556710000000001</v>
      </c>
      <c r="AP23" s="4">
        <v>264.8</v>
      </c>
      <c r="AQ23" s="4">
        <v>0</v>
      </c>
      <c r="AR23" s="4">
        <v>61</v>
      </c>
      <c r="AS23" s="4">
        <v>27313</v>
      </c>
      <c r="AT23" s="4">
        <v>0</v>
      </c>
      <c r="AU23" s="4">
        <v>4.8609999999999998</v>
      </c>
      <c r="AV23" s="4">
        <v>27592</v>
      </c>
      <c r="AW23" s="4">
        <v>0</v>
      </c>
      <c r="AX23" s="4">
        <v>0.52</v>
      </c>
      <c r="AY23">
        <v>0.84580645161290313</v>
      </c>
      <c r="AZ23" t="s">
        <v>67</v>
      </c>
      <c r="BA23" t="s">
        <v>227</v>
      </c>
      <c r="BB23">
        <v>1</v>
      </c>
      <c r="BC23" t="s">
        <v>229</v>
      </c>
      <c r="BD23">
        <v>5</v>
      </c>
      <c r="BE23">
        <v>35800.933000000005</v>
      </c>
      <c r="BF23">
        <v>9.4242124918923198E-2</v>
      </c>
      <c r="BG23">
        <v>7.9710597270134381E-2</v>
      </c>
      <c r="BH23">
        <v>89968.478000000017</v>
      </c>
      <c r="BI23">
        <v>3.750153470418828E-2</v>
      </c>
      <c r="BJ23">
        <v>3.1719039998187634E-2</v>
      </c>
      <c r="BK23">
        <v>1</v>
      </c>
      <c r="BL23" t="s">
        <v>69</v>
      </c>
      <c r="BM23">
        <v>-1</v>
      </c>
      <c r="BN23" t="s">
        <v>238</v>
      </c>
    </row>
    <row r="24" spans="1:66">
      <c r="A24" s="136" t="str">
        <f t="shared" si="36"/>
        <v>미추홀교통</v>
      </c>
      <c r="B24" s="136" t="str">
        <f t="shared" si="37"/>
        <v>76</v>
      </c>
      <c r="C24" s="137" t="str">
        <f t="shared" si="38"/>
        <v>70바2764</v>
      </c>
      <c r="D24" s="112" t="str">
        <f t="shared" si="39"/>
        <v>중형</v>
      </c>
      <c r="E24" s="108" t="str">
        <f t="shared" si="40"/>
        <v>F</v>
      </c>
      <c r="F24" s="157">
        <f t="shared" si="41"/>
        <v>0.7735483870967742</v>
      </c>
      <c r="G24" s="158">
        <f t="shared" si="42"/>
        <v>2.3980000000000001</v>
      </c>
      <c r="H24" s="159">
        <f t="shared" si="43"/>
        <v>3.1</v>
      </c>
      <c r="I24" s="160">
        <f t="shared" si="44"/>
        <v>6006.9470000000001</v>
      </c>
      <c r="J24" s="161">
        <f t="shared" si="45"/>
        <v>3.2795689000561269E-2</v>
      </c>
      <c r="K24" s="161">
        <f t="shared" si="46"/>
        <v>0.33755691287647249</v>
      </c>
      <c r="L24" s="161">
        <f t="shared" si="47"/>
        <v>0.27601375540686474</v>
      </c>
      <c r="M24" s="162">
        <f t="shared" si="48"/>
        <v>10.393000000000001</v>
      </c>
      <c r="N24" s="163">
        <f t="shared" si="49"/>
        <v>0.183</v>
      </c>
      <c r="O24" s="163">
        <f t="shared" si="50"/>
        <v>15.981</v>
      </c>
      <c r="P24" s="164">
        <f t="shared" si="51"/>
        <v>0</v>
      </c>
      <c r="Q24" s="165">
        <f t="shared" si="52"/>
        <v>85</v>
      </c>
      <c r="R24" s="166">
        <f t="shared" si="53"/>
        <v>25.749625603698917</v>
      </c>
      <c r="S24" s="138">
        <f t="shared" si="54"/>
        <v>11</v>
      </c>
      <c r="T24" s="138">
        <f t="shared" si="55"/>
        <v>960</v>
      </c>
      <c r="U24" t="s">
        <v>115</v>
      </c>
      <c r="V24" t="s">
        <v>118</v>
      </c>
      <c r="W24" t="s">
        <v>115</v>
      </c>
      <c r="X24" s="4" t="s">
        <v>118</v>
      </c>
      <c r="Y24" s="4" t="s">
        <v>185</v>
      </c>
      <c r="Z24" s="4" t="s">
        <v>179</v>
      </c>
      <c r="AA24" s="4" t="s">
        <v>48</v>
      </c>
      <c r="AB24" s="4">
        <v>511</v>
      </c>
      <c r="AC24" s="4">
        <v>6006.9470000000001</v>
      </c>
      <c r="AD24" s="4">
        <v>2504.8679999999999</v>
      </c>
      <c r="AE24" s="4">
        <v>2.3980000000000001</v>
      </c>
      <c r="AF24" s="4">
        <v>3.1</v>
      </c>
      <c r="AG24" s="4">
        <v>10.393000000000001</v>
      </c>
      <c r="AH24" s="4">
        <v>370.497659</v>
      </c>
      <c r="AI24" s="4">
        <v>12.150726000000001</v>
      </c>
      <c r="AJ24" s="4">
        <v>125.064046</v>
      </c>
      <c r="AK24" s="4">
        <v>1658</v>
      </c>
      <c r="AL24" s="4">
        <v>11</v>
      </c>
      <c r="AM24" s="4">
        <v>960</v>
      </c>
      <c r="AN24" s="4">
        <v>85</v>
      </c>
      <c r="AO24" s="4">
        <v>16.213183999999998</v>
      </c>
      <c r="AP24" s="4">
        <v>2290.8000000000002</v>
      </c>
      <c r="AQ24" s="4">
        <v>0</v>
      </c>
      <c r="AR24" s="4">
        <v>84</v>
      </c>
      <c r="AS24" s="4">
        <v>43052</v>
      </c>
      <c r="AT24" s="4">
        <v>0.183</v>
      </c>
      <c r="AU24" s="4">
        <v>15.981</v>
      </c>
      <c r="AV24" s="4">
        <v>43271</v>
      </c>
      <c r="AW24" s="4">
        <v>0</v>
      </c>
      <c r="AX24" s="4">
        <v>0.54</v>
      </c>
      <c r="AY24">
        <v>0.7735483870967742</v>
      </c>
      <c r="AZ24" t="s">
        <v>70</v>
      </c>
      <c r="BA24" t="s">
        <v>227</v>
      </c>
      <c r="BB24">
        <v>2</v>
      </c>
      <c r="BC24" t="s">
        <v>228</v>
      </c>
      <c r="BD24">
        <v>9</v>
      </c>
      <c r="BE24">
        <v>35800.933000000005</v>
      </c>
      <c r="BF24">
        <v>0.16778744285798361</v>
      </c>
      <c r="BG24">
        <v>0.12979170579788538</v>
      </c>
      <c r="BH24">
        <v>89968.478000000017</v>
      </c>
      <c r="BI24">
        <v>6.6767240410580242E-2</v>
      </c>
      <c r="BJ24">
        <v>5.1647691130506913E-2</v>
      </c>
      <c r="BK24">
        <v>1</v>
      </c>
      <c r="BL24" t="s">
        <v>67</v>
      </c>
      <c r="BM24">
        <v>-1</v>
      </c>
      <c r="BN24" t="s">
        <v>238</v>
      </c>
    </row>
  </sheetData>
  <sortState xmlns:xlrd2="http://schemas.microsoft.com/office/spreadsheetml/2017/richdata2" ref="U5:AX15">
    <sortCondition ref="Y5:Y15"/>
    <sortCondition ref="U5:U15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5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1"/>
      <c r="R1" s="211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2"/>
      <c r="R2" s="212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151</v>
      </c>
      <c r="B3" s="35"/>
      <c r="E3" s="11"/>
      <c r="F3" s="8"/>
      <c r="G3" s="11"/>
      <c r="H3" s="11"/>
      <c r="X3" s="11"/>
      <c r="Y3" s="11"/>
    </row>
    <row r="4" spans="1:78" ht="27">
      <c r="A4" s="118" t="s">
        <v>38</v>
      </c>
      <c r="B4" s="119" t="s">
        <v>49</v>
      </c>
      <c r="C4" s="120" t="s">
        <v>137</v>
      </c>
      <c r="D4" s="120" t="s">
        <v>152</v>
      </c>
      <c r="E4" s="121" t="s">
        <v>141</v>
      </c>
      <c r="F4" s="119" t="s">
        <v>145</v>
      </c>
      <c r="G4" s="121" t="s">
        <v>143</v>
      </c>
      <c r="H4" s="121" t="s">
        <v>147</v>
      </c>
      <c r="I4" s="122" t="s">
        <v>149</v>
      </c>
      <c r="J4" s="121" t="s">
        <v>11</v>
      </c>
      <c r="K4" s="121" t="s">
        <v>12</v>
      </c>
      <c r="L4" s="121" t="s">
        <v>13</v>
      </c>
      <c r="M4" s="121" t="s">
        <v>72</v>
      </c>
      <c r="N4" s="121" t="s">
        <v>6</v>
      </c>
      <c r="O4" s="121" t="s">
        <v>7</v>
      </c>
      <c r="P4" s="121" t="s">
        <v>158</v>
      </c>
      <c r="Q4" s="214" t="s">
        <v>43</v>
      </c>
      <c r="R4" s="214" t="s">
        <v>44</v>
      </c>
      <c r="S4" s="13"/>
      <c r="T4" s="13" t="s">
        <v>42</v>
      </c>
      <c r="U4" s="13" t="s">
        <v>154</v>
      </c>
      <c r="V4" s="13" t="s">
        <v>155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253</v>
      </c>
      <c r="AN4" s="13"/>
      <c r="AO4" t="s">
        <v>162</v>
      </c>
      <c r="AP4" t="s">
        <v>254</v>
      </c>
      <c r="AQ4" t="s">
        <v>142</v>
      </c>
      <c r="AR4" t="s">
        <v>31</v>
      </c>
      <c r="AS4" t="s">
        <v>0</v>
      </c>
      <c r="AT4" t="s">
        <v>9</v>
      </c>
      <c r="AU4" t="s">
        <v>29</v>
      </c>
      <c r="AV4" t="s">
        <v>155</v>
      </c>
      <c r="AW4" t="s">
        <v>65</v>
      </c>
      <c r="AX4" t="s">
        <v>255</v>
      </c>
      <c r="AY4" t="s">
        <v>122</v>
      </c>
      <c r="AZ4" t="s">
        <v>256</v>
      </c>
      <c r="BA4" t="s">
        <v>257</v>
      </c>
      <c r="BB4" t="s">
        <v>258</v>
      </c>
      <c r="BC4" t="s">
        <v>259</v>
      </c>
      <c r="BD4">
        <v>12</v>
      </c>
      <c r="BE4" t="s">
        <v>134</v>
      </c>
      <c r="BF4" t="s">
        <v>135</v>
      </c>
      <c r="BG4" t="s">
        <v>136</v>
      </c>
      <c r="BI4" t="s">
        <v>0</v>
      </c>
      <c r="BJ4" t="s">
        <v>73</v>
      </c>
      <c r="BK4" t="s">
        <v>65</v>
      </c>
      <c r="BL4" t="s">
        <v>153</v>
      </c>
      <c r="BM4" t="s">
        <v>139</v>
      </c>
      <c r="BN4" t="s">
        <v>144</v>
      </c>
      <c r="BO4" t="s">
        <v>142</v>
      </c>
      <c r="BP4" t="s">
        <v>146</v>
      </c>
      <c r="BQ4" t="s">
        <v>148</v>
      </c>
      <c r="BR4" t="s">
        <v>11</v>
      </c>
      <c r="BS4" t="s">
        <v>12</v>
      </c>
      <c r="BT4" t="s">
        <v>13</v>
      </c>
      <c r="BU4" t="s">
        <v>104</v>
      </c>
      <c r="BV4" t="s">
        <v>6</v>
      </c>
      <c r="BW4" t="s">
        <v>7</v>
      </c>
      <c r="BX4" t="s">
        <v>157</v>
      </c>
      <c r="BY4" t="s">
        <v>159</v>
      </c>
      <c r="BZ4" t="s">
        <v>160</v>
      </c>
    </row>
    <row r="5" spans="1:78" ht="16.5">
      <c r="A5" s="263" t="str">
        <f>BI5</f>
        <v>미추홀교통</v>
      </c>
      <c r="B5" s="123" t="str">
        <f>IF(BJ5="NULL", E5, BJ5)</f>
        <v>강장묵</v>
      </c>
      <c r="C5" s="124" t="str">
        <f>BK5</f>
        <v>D</v>
      </c>
      <c r="D5" s="125">
        <f>BL5</f>
        <v>0.81225806451612892</v>
      </c>
      <c r="E5" s="126">
        <f>U5</f>
        <v>7492</v>
      </c>
      <c r="F5" s="127" t="str">
        <f t="shared" ref="F5:I6" si="0">BN5</f>
        <v>76</v>
      </c>
      <c r="G5" s="128" t="str">
        <f t="shared" si="0"/>
        <v>70바2764</v>
      </c>
      <c r="H5" s="129">
        <f t="shared" si="0"/>
        <v>1</v>
      </c>
      <c r="I5" s="130">
        <f t="shared" si="0"/>
        <v>2335.1509999999998</v>
      </c>
      <c r="J5" s="131">
        <f>AB5/AA5</f>
        <v>2.1316205087968235E-2</v>
      </c>
      <c r="K5" s="131">
        <f>AC5/AA5</f>
        <v>0.32804223051333697</v>
      </c>
      <c r="L5" s="131">
        <f>AD5/I5</f>
        <v>0.25437327179270208</v>
      </c>
      <c r="M5" s="132">
        <f>Z5</f>
        <v>9.3030000000000008</v>
      </c>
      <c r="N5" s="133">
        <f>BV5</f>
        <v>8.5647566260169047E-2</v>
      </c>
      <c r="O5" s="133">
        <f>BW5</f>
        <v>9.4640560717486792</v>
      </c>
      <c r="P5" s="215">
        <f>AK5</f>
        <v>27</v>
      </c>
      <c r="Q5" s="216">
        <f>AE5</f>
        <v>2</v>
      </c>
      <c r="R5" s="216">
        <f>AF5</f>
        <v>221</v>
      </c>
      <c r="T5">
        <v>511</v>
      </c>
      <c r="U5">
        <v>7492</v>
      </c>
      <c r="V5" t="s">
        <v>186</v>
      </c>
      <c r="W5">
        <v>2335.1509999999998</v>
      </c>
      <c r="X5">
        <v>927.471</v>
      </c>
      <c r="Y5">
        <v>2.5179999999999998</v>
      </c>
      <c r="Z5">
        <v>9.3030000000000008</v>
      </c>
      <c r="AA5">
        <v>141.64829</v>
      </c>
      <c r="AB5">
        <v>3.0194040000000002</v>
      </c>
      <c r="AC5">
        <v>46.466621000000004</v>
      </c>
      <c r="AD5" s="1">
        <v>594</v>
      </c>
      <c r="AE5">
        <v>2</v>
      </c>
      <c r="AF5">
        <v>221</v>
      </c>
      <c r="AG5">
        <v>81</v>
      </c>
      <c r="AH5">
        <v>16.485557</v>
      </c>
      <c r="AI5">
        <v>315.7</v>
      </c>
      <c r="AJ5">
        <v>0</v>
      </c>
      <c r="AK5">
        <v>27</v>
      </c>
      <c r="AL5">
        <v>17849</v>
      </c>
      <c r="AM5">
        <v>0.81225806451612892</v>
      </c>
      <c r="AN5" t="s">
        <v>67</v>
      </c>
      <c r="AO5">
        <v>2335.1509999999998</v>
      </c>
      <c r="AP5" t="s">
        <v>321</v>
      </c>
      <c r="AQ5" t="s">
        <v>115</v>
      </c>
      <c r="AR5" t="s">
        <v>118</v>
      </c>
      <c r="AS5" t="s">
        <v>115</v>
      </c>
      <c r="AT5" t="s">
        <v>118</v>
      </c>
      <c r="AU5" t="s">
        <v>185</v>
      </c>
      <c r="AV5" t="s">
        <v>186</v>
      </c>
      <c r="AW5" t="s">
        <v>67</v>
      </c>
      <c r="AX5">
        <v>7492</v>
      </c>
      <c r="AY5" t="s">
        <v>269</v>
      </c>
      <c r="AZ5">
        <v>8</v>
      </c>
      <c r="BA5" t="s">
        <v>322</v>
      </c>
      <c r="BB5">
        <v>1</v>
      </c>
      <c r="BC5">
        <v>1</v>
      </c>
      <c r="BE5" t="s">
        <v>69</v>
      </c>
      <c r="BF5">
        <v>-1</v>
      </c>
      <c r="BG5" t="s">
        <v>238</v>
      </c>
      <c r="BI5" t="s">
        <v>115</v>
      </c>
      <c r="BJ5" t="s">
        <v>186</v>
      </c>
      <c r="BK5" t="s">
        <v>67</v>
      </c>
      <c r="BL5">
        <v>0.81225806451612892</v>
      </c>
      <c r="BM5">
        <v>7492</v>
      </c>
      <c r="BN5" t="s">
        <v>118</v>
      </c>
      <c r="BO5" t="s">
        <v>185</v>
      </c>
      <c r="BP5">
        <v>1</v>
      </c>
      <c r="BQ5">
        <v>2335.1509999999998</v>
      </c>
      <c r="BR5">
        <v>2.1316205087968235E-2</v>
      </c>
      <c r="BS5">
        <v>0.32804223051333697</v>
      </c>
      <c r="BT5">
        <v>0.25437327179270208</v>
      </c>
      <c r="BU5">
        <v>9.3030000000000008</v>
      </c>
      <c r="BV5">
        <v>8.5647566260169047E-2</v>
      </c>
      <c r="BW5">
        <v>9.4640560717486792</v>
      </c>
      <c r="BX5">
        <v>27</v>
      </c>
      <c r="BY5">
        <v>2</v>
      </c>
      <c r="BZ5">
        <v>221</v>
      </c>
    </row>
    <row r="6" spans="1:78" ht="16.5">
      <c r="A6" s="264" t="str">
        <f>BI6</f>
        <v>미추홀교통</v>
      </c>
      <c r="B6" s="107" t="str">
        <f>IF(BJ6="NULL", E6, BJ6)</f>
        <v>강태경</v>
      </c>
      <c r="C6" s="108" t="str">
        <f>BK6</f>
        <v>B</v>
      </c>
      <c r="D6" s="109">
        <f>BL6</f>
        <v>0.91690148737994881</v>
      </c>
      <c r="E6" s="110">
        <f>U6</f>
        <v>8951</v>
      </c>
      <c r="F6" s="111" t="str">
        <f t="shared" si="0"/>
        <v>12</v>
      </c>
      <c r="G6" s="112" t="str">
        <f t="shared" si="0"/>
        <v>70바2771</v>
      </c>
      <c r="H6" s="113">
        <f t="shared" si="0"/>
        <v>5</v>
      </c>
      <c r="I6" s="114">
        <f t="shared" si="0"/>
        <v>587.50800000000004</v>
      </c>
      <c r="J6" s="115">
        <f>AB6/AA6</f>
        <v>1.391474806387318E-2</v>
      </c>
      <c r="K6" s="115">
        <f>AC6/AA6</f>
        <v>0.3960516042365117</v>
      </c>
      <c r="L6" s="115">
        <f>AD6/I6</f>
        <v>0.21616726921165327</v>
      </c>
      <c r="M6" s="116">
        <f>Z6</f>
        <v>10.371</v>
      </c>
      <c r="N6" s="117">
        <f>BV6</f>
        <v>0</v>
      </c>
      <c r="O6" s="117">
        <f>BW6</f>
        <v>7.999891065313153</v>
      </c>
      <c r="P6" s="217">
        <f>AK6</f>
        <v>10</v>
      </c>
      <c r="Q6" s="218">
        <f>AE6</f>
        <v>0</v>
      </c>
      <c r="R6" s="218">
        <f>AF6</f>
        <v>47</v>
      </c>
      <c r="T6">
        <v>511</v>
      </c>
      <c r="U6">
        <v>8951</v>
      </c>
      <c r="V6" t="s">
        <v>187</v>
      </c>
      <c r="W6">
        <v>587.50800000000004</v>
      </c>
      <c r="X6">
        <v>308.59399999999999</v>
      </c>
      <c r="Y6">
        <v>1.9039999999999999</v>
      </c>
      <c r="Z6">
        <v>10.371</v>
      </c>
      <c r="AA6">
        <v>38.328325999999997</v>
      </c>
      <c r="AB6">
        <v>0.53332900000000005</v>
      </c>
      <c r="AC6">
        <v>15.179995</v>
      </c>
      <c r="AD6" s="1">
        <v>127</v>
      </c>
      <c r="AE6">
        <v>0</v>
      </c>
      <c r="AF6">
        <v>47</v>
      </c>
      <c r="AG6">
        <v>70</v>
      </c>
      <c r="AH6">
        <v>15.328296999999999</v>
      </c>
      <c r="AI6">
        <v>310.8</v>
      </c>
      <c r="AJ6">
        <v>0</v>
      </c>
      <c r="AK6">
        <v>10</v>
      </c>
      <c r="AL6">
        <v>3048</v>
      </c>
      <c r="AM6">
        <v>0.91690148737994881</v>
      </c>
      <c r="AN6" t="s">
        <v>68</v>
      </c>
      <c r="AO6">
        <v>121.55</v>
      </c>
      <c r="AP6" t="s">
        <v>323</v>
      </c>
      <c r="AQ6" t="s">
        <v>115</v>
      </c>
      <c r="AR6" t="s">
        <v>116</v>
      </c>
      <c r="AS6" t="s">
        <v>115</v>
      </c>
      <c r="AT6" t="s">
        <v>116</v>
      </c>
      <c r="AU6" t="s">
        <v>176</v>
      </c>
      <c r="AV6" t="s">
        <v>187</v>
      </c>
      <c r="AW6" t="s">
        <v>68</v>
      </c>
      <c r="AX6">
        <v>8951</v>
      </c>
      <c r="AY6" t="s">
        <v>260</v>
      </c>
      <c r="AZ6">
        <v>7</v>
      </c>
      <c r="BA6" t="s">
        <v>324</v>
      </c>
      <c r="BB6">
        <v>5</v>
      </c>
      <c r="BC6">
        <v>1</v>
      </c>
      <c r="BE6" t="s">
        <v>68</v>
      </c>
      <c r="BF6">
        <v>0</v>
      </c>
      <c r="BG6" t="s">
        <v>236</v>
      </c>
      <c r="BI6" t="s">
        <v>115</v>
      </c>
      <c r="BJ6" t="s">
        <v>187</v>
      </c>
      <c r="BK6" t="s">
        <v>68</v>
      </c>
      <c r="BL6">
        <v>0.91690148737994881</v>
      </c>
      <c r="BM6">
        <v>8951</v>
      </c>
      <c r="BN6" t="s">
        <v>116</v>
      </c>
      <c r="BO6" t="s">
        <v>176</v>
      </c>
      <c r="BP6">
        <v>5</v>
      </c>
      <c r="BQ6">
        <v>587.50800000000004</v>
      </c>
      <c r="BR6">
        <v>1.391474806387318E-2</v>
      </c>
      <c r="BS6">
        <v>0.3960516042365117</v>
      </c>
      <c r="BT6">
        <v>0.21616726921165327</v>
      </c>
      <c r="BU6">
        <v>10.371</v>
      </c>
      <c r="BV6">
        <v>0</v>
      </c>
      <c r="BW6">
        <v>7.999891065313153</v>
      </c>
      <c r="BX6">
        <v>10</v>
      </c>
      <c r="BY6">
        <v>0</v>
      </c>
      <c r="BZ6">
        <v>47</v>
      </c>
    </row>
    <row r="7" spans="1:78" ht="16.5">
      <c r="A7" s="263" t="str">
        <f t="shared" ref="A7:A51" si="1">BI7</f>
        <v>미추홀교통</v>
      </c>
      <c r="B7" s="123" t="str">
        <f t="shared" ref="B7:B51" si="2">IF(BJ7="NULL", E7, BJ7)</f>
        <v>길득종</v>
      </c>
      <c r="C7" s="124" t="str">
        <f t="shared" ref="C7:C51" si="3">BK7</f>
        <v>D</v>
      </c>
      <c r="D7" s="125">
        <f t="shared" ref="D7:D51" si="4">BL7</f>
        <v>0.83904761904761904</v>
      </c>
      <c r="E7" s="126">
        <f t="shared" ref="E7:E51" si="5">U7</f>
        <v>106</v>
      </c>
      <c r="F7" s="127" t="str">
        <f t="shared" ref="F7:F51" si="6">BN7</f>
        <v>12</v>
      </c>
      <c r="G7" s="128" t="str">
        <f t="shared" ref="G7:G51" si="7">BO7</f>
        <v>70바2777</v>
      </c>
      <c r="H7" s="129">
        <f t="shared" ref="H7:H51" si="8">BP7</f>
        <v>1</v>
      </c>
      <c r="I7" s="130">
        <f t="shared" ref="I7:I51" si="9">BQ7</f>
        <v>1953.7829999999999</v>
      </c>
      <c r="J7" s="131">
        <f t="shared" ref="J7:J51" si="10">AB7/AA7</f>
        <v>2.7704089609645023E-2</v>
      </c>
      <c r="K7" s="131">
        <f t="shared" ref="K7:K51" si="11">AC7/AA7</f>
        <v>0.41066742998109895</v>
      </c>
      <c r="L7" s="131">
        <f t="shared" ref="L7:L51" si="12">AD7/I7</f>
        <v>0.20012457882989054</v>
      </c>
      <c r="M7" s="132">
        <f t="shared" ref="M7:M51" si="13">Z7</f>
        <v>13.154999999999999</v>
      </c>
      <c r="N7" s="133">
        <f t="shared" ref="N7:N51" si="14">BV7</f>
        <v>0.10236551346797469</v>
      </c>
      <c r="O7" s="133">
        <f t="shared" ref="O7:O51" si="15">BW7</f>
        <v>38.642981334160446</v>
      </c>
      <c r="P7" s="215">
        <f t="shared" ref="P7:P51" si="16">AK7</f>
        <v>48</v>
      </c>
      <c r="Q7" s="216">
        <f t="shared" ref="Q7:Q51" si="17">AE7</f>
        <v>2</v>
      </c>
      <c r="R7" s="216">
        <f t="shared" ref="R7:R51" si="18">AF7</f>
        <v>755</v>
      </c>
      <c r="T7">
        <v>511</v>
      </c>
      <c r="U7">
        <v>106</v>
      </c>
      <c r="V7" t="s">
        <v>188</v>
      </c>
      <c r="W7">
        <v>1953.7829999999999</v>
      </c>
      <c r="X7">
        <v>1108.8800000000001</v>
      </c>
      <c r="Y7">
        <v>1.762</v>
      </c>
      <c r="Z7">
        <v>13.154999999999999</v>
      </c>
      <c r="AA7">
        <v>126.364701</v>
      </c>
      <c r="AB7">
        <v>3.5008189999999999</v>
      </c>
      <c r="AC7">
        <v>51.893867</v>
      </c>
      <c r="AD7" s="1">
        <v>391</v>
      </c>
      <c r="AE7">
        <v>2</v>
      </c>
      <c r="AF7">
        <v>755</v>
      </c>
      <c r="AG7">
        <v>75</v>
      </c>
      <c r="AH7">
        <v>15.461461</v>
      </c>
      <c r="AI7">
        <v>1460.3</v>
      </c>
      <c r="AJ7">
        <v>0</v>
      </c>
      <c r="AK7">
        <v>48</v>
      </c>
      <c r="AL7">
        <v>10675</v>
      </c>
      <c r="AM7">
        <v>0.83904761904761904</v>
      </c>
      <c r="AN7" t="s">
        <v>67</v>
      </c>
      <c r="AO7">
        <v>1953.7829999999999</v>
      </c>
      <c r="AP7" t="s">
        <v>325</v>
      </c>
      <c r="AQ7" t="s">
        <v>115</v>
      </c>
      <c r="AR7" t="s">
        <v>116</v>
      </c>
      <c r="AS7" t="s">
        <v>115</v>
      </c>
      <c r="AT7" t="s">
        <v>116</v>
      </c>
      <c r="AU7" t="s">
        <v>177</v>
      </c>
      <c r="AV7" t="s">
        <v>188</v>
      </c>
      <c r="AW7" t="s">
        <v>67</v>
      </c>
      <c r="AX7">
        <v>106</v>
      </c>
      <c r="AY7" t="s">
        <v>265</v>
      </c>
      <c r="AZ7">
        <v>3</v>
      </c>
      <c r="BA7" t="s">
        <v>280</v>
      </c>
      <c r="BB7">
        <v>1</v>
      </c>
      <c r="BC7">
        <v>1</v>
      </c>
      <c r="BE7" t="s">
        <v>67</v>
      </c>
      <c r="BF7">
        <v>0</v>
      </c>
      <c r="BG7" t="s">
        <v>236</v>
      </c>
      <c r="BI7" t="s">
        <v>115</v>
      </c>
      <c r="BJ7" t="s">
        <v>188</v>
      </c>
      <c r="BK7" t="s">
        <v>67</v>
      </c>
      <c r="BL7">
        <v>0.83904761904761904</v>
      </c>
      <c r="BM7">
        <v>106</v>
      </c>
      <c r="BN7" t="s">
        <v>116</v>
      </c>
      <c r="BO7" t="s">
        <v>177</v>
      </c>
      <c r="BP7">
        <v>1</v>
      </c>
      <c r="BQ7">
        <v>1953.7829999999999</v>
      </c>
      <c r="BR7">
        <v>2.7704089609645023E-2</v>
      </c>
      <c r="BS7">
        <v>0.41066742998109895</v>
      </c>
      <c r="BT7">
        <v>0.20012457882989054</v>
      </c>
      <c r="BU7">
        <v>13.154999999999999</v>
      </c>
      <c r="BV7">
        <v>0.10236551346797469</v>
      </c>
      <c r="BW7">
        <v>38.642981334160446</v>
      </c>
      <c r="BX7">
        <v>48</v>
      </c>
      <c r="BY7">
        <v>2</v>
      </c>
      <c r="BZ7">
        <v>755</v>
      </c>
    </row>
    <row r="8" spans="1:78" ht="16.5">
      <c r="A8" s="264" t="str">
        <f t="shared" si="1"/>
        <v>미추홀교통</v>
      </c>
      <c r="B8" s="107" t="str">
        <f t="shared" si="2"/>
        <v>김건호</v>
      </c>
      <c r="C8" s="108" t="str">
        <f t="shared" si="3"/>
        <v>F</v>
      </c>
      <c r="D8" s="109">
        <f t="shared" si="4"/>
        <v>0.79</v>
      </c>
      <c r="E8" s="110">
        <f t="shared" si="5"/>
        <v>8009</v>
      </c>
      <c r="F8" s="111" t="str">
        <f t="shared" si="6"/>
        <v>12</v>
      </c>
      <c r="G8" s="112" t="str">
        <f t="shared" si="7"/>
        <v>70바2757</v>
      </c>
      <c r="H8" s="113">
        <f t="shared" si="8"/>
        <v>1</v>
      </c>
      <c r="I8" s="114">
        <f t="shared" si="9"/>
        <v>1602.277</v>
      </c>
      <c r="J8" s="115">
        <f t="shared" si="10"/>
        <v>2.9041887686208041E-2</v>
      </c>
      <c r="K8" s="115">
        <f t="shared" si="11"/>
        <v>0.40008485273405298</v>
      </c>
      <c r="L8" s="115">
        <f t="shared" si="12"/>
        <v>0.22904903459264533</v>
      </c>
      <c r="M8" s="116">
        <f t="shared" si="13"/>
        <v>12.523999999999999</v>
      </c>
      <c r="N8" s="117">
        <f t="shared" si="14"/>
        <v>0.56170062979122837</v>
      </c>
      <c r="O8" s="117">
        <f t="shared" si="15"/>
        <v>7.9886311792530256</v>
      </c>
      <c r="P8" s="217">
        <f t="shared" si="16"/>
        <v>49</v>
      </c>
      <c r="Q8" s="218">
        <f t="shared" si="17"/>
        <v>9</v>
      </c>
      <c r="R8" s="218">
        <f t="shared" si="18"/>
        <v>128</v>
      </c>
      <c r="T8">
        <v>511</v>
      </c>
      <c r="U8">
        <v>8009</v>
      </c>
      <c r="V8" t="s">
        <v>189</v>
      </c>
      <c r="W8">
        <v>1602.277</v>
      </c>
      <c r="X8">
        <v>966.04700000000003</v>
      </c>
      <c r="Y8">
        <v>1.659</v>
      </c>
      <c r="Z8">
        <v>12.523999999999999</v>
      </c>
      <c r="AA8">
        <v>103.99664900000001</v>
      </c>
      <c r="AB8">
        <v>3.0202589999999998</v>
      </c>
      <c r="AC8">
        <v>41.607483999999999</v>
      </c>
      <c r="AD8" s="1">
        <v>367</v>
      </c>
      <c r="AE8">
        <v>9</v>
      </c>
      <c r="AF8">
        <v>128</v>
      </c>
      <c r="AG8">
        <v>75</v>
      </c>
      <c r="AH8">
        <v>15.407006000000001</v>
      </c>
      <c r="AI8">
        <v>2768.7</v>
      </c>
      <c r="AJ8">
        <v>0</v>
      </c>
      <c r="AK8">
        <v>49</v>
      </c>
      <c r="AL8">
        <v>13238</v>
      </c>
      <c r="AM8">
        <v>0.79</v>
      </c>
      <c r="AN8" t="s">
        <v>70</v>
      </c>
      <c r="AO8">
        <v>1602.277</v>
      </c>
      <c r="AP8" t="s">
        <v>326</v>
      </c>
      <c r="AQ8" t="s">
        <v>115</v>
      </c>
      <c r="AR8" t="s">
        <v>116</v>
      </c>
      <c r="AS8" t="s">
        <v>115</v>
      </c>
      <c r="AT8" t="s">
        <v>116</v>
      </c>
      <c r="AU8" t="s">
        <v>172</v>
      </c>
      <c r="AV8" t="s">
        <v>189</v>
      </c>
      <c r="AW8" t="s">
        <v>70</v>
      </c>
      <c r="AX8">
        <v>8009</v>
      </c>
      <c r="AY8" t="s">
        <v>285</v>
      </c>
      <c r="AZ8">
        <v>1</v>
      </c>
      <c r="BA8" t="s">
        <v>286</v>
      </c>
      <c r="BB8">
        <v>1</v>
      </c>
      <c r="BC8">
        <v>1</v>
      </c>
      <c r="BE8" t="s">
        <v>70</v>
      </c>
      <c r="BF8">
        <v>0</v>
      </c>
      <c r="BG8" t="s">
        <v>236</v>
      </c>
      <c r="BI8" t="s">
        <v>115</v>
      </c>
      <c r="BJ8" t="s">
        <v>189</v>
      </c>
      <c r="BK8" t="s">
        <v>70</v>
      </c>
      <c r="BL8">
        <v>0.79</v>
      </c>
      <c r="BM8">
        <v>8009</v>
      </c>
      <c r="BN8" t="s">
        <v>116</v>
      </c>
      <c r="BO8" t="s">
        <v>172</v>
      </c>
      <c r="BP8">
        <v>1</v>
      </c>
      <c r="BQ8">
        <v>1602.277</v>
      </c>
      <c r="BR8">
        <v>2.9041887686208041E-2</v>
      </c>
      <c r="BS8">
        <v>0.40008485273405298</v>
      </c>
      <c r="BT8">
        <v>0.22904903459264533</v>
      </c>
      <c r="BU8">
        <v>12.523999999999999</v>
      </c>
      <c r="BV8">
        <v>0.56170062979122837</v>
      </c>
      <c r="BW8">
        <v>7.9886311792530256</v>
      </c>
      <c r="BX8">
        <v>49</v>
      </c>
      <c r="BY8">
        <v>9</v>
      </c>
      <c r="BZ8">
        <v>128</v>
      </c>
    </row>
    <row r="9" spans="1:78" ht="16.5">
      <c r="A9" s="263" t="str">
        <f t="shared" si="1"/>
        <v>미추홀교통</v>
      </c>
      <c r="B9" s="123" t="str">
        <f t="shared" si="2"/>
        <v>김상협</v>
      </c>
      <c r="C9" s="124" t="str">
        <f t="shared" si="3"/>
        <v>B</v>
      </c>
      <c r="D9" s="125">
        <f t="shared" si="4"/>
        <v>0.91140401544869698</v>
      </c>
      <c r="E9" s="126">
        <f t="shared" si="5"/>
        <v>2957</v>
      </c>
      <c r="F9" s="127" t="str">
        <f t="shared" si="6"/>
        <v>76</v>
      </c>
      <c r="G9" s="128" t="str">
        <f t="shared" si="7"/>
        <v>70바2764</v>
      </c>
      <c r="H9" s="129">
        <f t="shared" si="8"/>
        <v>4</v>
      </c>
      <c r="I9" s="130">
        <f t="shared" si="9"/>
        <v>842.84799999999996</v>
      </c>
      <c r="J9" s="131">
        <f t="shared" si="10"/>
        <v>1.0381071687726555E-2</v>
      </c>
      <c r="K9" s="131">
        <f t="shared" si="11"/>
        <v>0.33932088328935012</v>
      </c>
      <c r="L9" s="131">
        <f t="shared" si="12"/>
        <v>0.25627396636166905</v>
      </c>
      <c r="M9" s="132">
        <f t="shared" si="13"/>
        <v>8.4589999999999996</v>
      </c>
      <c r="N9" s="133">
        <f t="shared" si="14"/>
        <v>0.11864535479706899</v>
      </c>
      <c r="O9" s="133">
        <f t="shared" si="15"/>
        <v>4.9831049014768976</v>
      </c>
      <c r="P9" s="215">
        <f t="shared" si="16"/>
        <v>12</v>
      </c>
      <c r="Q9" s="216">
        <f t="shared" si="17"/>
        <v>1</v>
      </c>
      <c r="R9" s="216">
        <f t="shared" si="18"/>
        <v>42</v>
      </c>
      <c r="T9">
        <v>511</v>
      </c>
      <c r="U9">
        <v>2957</v>
      </c>
      <c r="V9" t="s">
        <v>190</v>
      </c>
      <c r="W9">
        <v>842.84799999999996</v>
      </c>
      <c r="X9">
        <v>300.96300000000002</v>
      </c>
      <c r="Y9">
        <v>2.8010000000000002</v>
      </c>
      <c r="Z9">
        <v>8.4589999999999996</v>
      </c>
      <c r="AA9">
        <v>54.772765</v>
      </c>
      <c r="AB9">
        <v>0.56859999999999999</v>
      </c>
      <c r="AC9">
        <v>18.585543000000001</v>
      </c>
      <c r="AD9" s="1">
        <v>216</v>
      </c>
      <c r="AE9">
        <v>1</v>
      </c>
      <c r="AF9">
        <v>42</v>
      </c>
      <c r="AG9">
        <v>77</v>
      </c>
      <c r="AH9">
        <v>15.388085</v>
      </c>
      <c r="AI9">
        <v>127</v>
      </c>
      <c r="AJ9">
        <v>0</v>
      </c>
      <c r="AK9">
        <v>12</v>
      </c>
      <c r="AL9">
        <v>7762</v>
      </c>
      <c r="AM9">
        <v>0.91140401544869698</v>
      </c>
      <c r="AN9" t="s">
        <v>68</v>
      </c>
      <c r="AO9">
        <v>253.12200000000001</v>
      </c>
      <c r="AP9" t="s">
        <v>327</v>
      </c>
      <c r="AQ9" t="s">
        <v>115</v>
      </c>
      <c r="AR9" t="s">
        <v>118</v>
      </c>
      <c r="AS9" t="s">
        <v>115</v>
      </c>
      <c r="AT9" t="s">
        <v>118</v>
      </c>
      <c r="AU9" t="s">
        <v>185</v>
      </c>
      <c r="AV9" t="s">
        <v>190</v>
      </c>
      <c r="AW9" t="s">
        <v>68</v>
      </c>
      <c r="AX9">
        <v>2957</v>
      </c>
      <c r="AY9" t="s">
        <v>267</v>
      </c>
      <c r="AZ9">
        <v>3</v>
      </c>
      <c r="BA9" t="s">
        <v>328</v>
      </c>
      <c r="BB9">
        <v>4</v>
      </c>
      <c r="BC9">
        <v>1</v>
      </c>
      <c r="BE9" t="s">
        <v>66</v>
      </c>
      <c r="BF9">
        <v>-1</v>
      </c>
      <c r="BG9" t="s">
        <v>238</v>
      </c>
      <c r="BI9" t="s">
        <v>115</v>
      </c>
      <c r="BJ9" t="s">
        <v>190</v>
      </c>
      <c r="BK9" t="s">
        <v>68</v>
      </c>
      <c r="BL9">
        <v>0.91140401544869698</v>
      </c>
      <c r="BM9">
        <v>2957</v>
      </c>
      <c r="BN9" t="s">
        <v>118</v>
      </c>
      <c r="BO9" t="s">
        <v>185</v>
      </c>
      <c r="BP9">
        <v>4</v>
      </c>
      <c r="BQ9">
        <v>842.84799999999996</v>
      </c>
      <c r="BR9">
        <v>1.0381071687726555E-2</v>
      </c>
      <c r="BS9">
        <v>0.33932088328935012</v>
      </c>
      <c r="BT9">
        <v>0.25627396636166905</v>
      </c>
      <c r="BU9">
        <v>8.4589999999999996</v>
      </c>
      <c r="BV9">
        <v>0.11864535479706899</v>
      </c>
      <c r="BW9">
        <v>4.9831049014768976</v>
      </c>
      <c r="BX9">
        <v>12</v>
      </c>
      <c r="BY9">
        <v>1</v>
      </c>
      <c r="BZ9">
        <v>42</v>
      </c>
    </row>
    <row r="10" spans="1:78" ht="16.5">
      <c r="A10" s="264" t="str">
        <f t="shared" si="1"/>
        <v>미추홀교통</v>
      </c>
      <c r="B10" s="107" t="str">
        <f t="shared" si="2"/>
        <v>김상훈</v>
      </c>
      <c r="C10" s="108" t="str">
        <f t="shared" si="3"/>
        <v>D</v>
      </c>
      <c r="D10" s="109">
        <f t="shared" si="4"/>
        <v>0.81870967741935474</v>
      </c>
      <c r="E10" s="110">
        <f t="shared" si="5"/>
        <v>7349</v>
      </c>
      <c r="F10" s="111" t="str">
        <f t="shared" si="6"/>
        <v>76</v>
      </c>
      <c r="G10" s="112" t="str">
        <f t="shared" si="7"/>
        <v>70바2694</v>
      </c>
      <c r="H10" s="113">
        <f t="shared" si="8"/>
        <v>1</v>
      </c>
      <c r="I10" s="114">
        <f t="shared" si="9"/>
        <v>2062.8449999999998</v>
      </c>
      <c r="J10" s="115">
        <f t="shared" si="10"/>
        <v>1.4973711153246973E-2</v>
      </c>
      <c r="K10" s="115">
        <f t="shared" si="11"/>
        <v>0.32860333906500216</v>
      </c>
      <c r="L10" s="115">
        <f t="shared" si="12"/>
        <v>0.38005763884344196</v>
      </c>
      <c r="M10" s="116">
        <f t="shared" si="13"/>
        <v>8.2420000000000009</v>
      </c>
      <c r="N10" s="117">
        <f t="shared" si="14"/>
        <v>4.8476739648398215E-2</v>
      </c>
      <c r="O10" s="117">
        <f t="shared" si="15"/>
        <v>2.6177439410135035</v>
      </c>
      <c r="P10" s="217">
        <f t="shared" si="16"/>
        <v>3</v>
      </c>
      <c r="Q10" s="218">
        <f t="shared" si="17"/>
        <v>1</v>
      </c>
      <c r="R10" s="218">
        <f t="shared" si="18"/>
        <v>54</v>
      </c>
      <c r="T10">
        <v>511</v>
      </c>
      <c r="U10">
        <v>7349</v>
      </c>
      <c r="V10" t="s">
        <v>191</v>
      </c>
      <c r="W10">
        <v>2062.8449999999998</v>
      </c>
      <c r="X10">
        <v>812.93499999999995</v>
      </c>
      <c r="Y10">
        <v>2.5379999999999998</v>
      </c>
      <c r="Z10">
        <v>8.2420000000000009</v>
      </c>
      <c r="AA10">
        <v>129.18634399999999</v>
      </c>
      <c r="AB10">
        <v>1.934399</v>
      </c>
      <c r="AC10">
        <v>42.451064000000002</v>
      </c>
      <c r="AD10" s="1">
        <v>784</v>
      </c>
      <c r="AE10">
        <v>1</v>
      </c>
      <c r="AF10">
        <v>54</v>
      </c>
      <c r="AG10">
        <v>67</v>
      </c>
      <c r="AH10">
        <v>15.967980000000001</v>
      </c>
      <c r="AI10">
        <v>145.69999999999999</v>
      </c>
      <c r="AJ10">
        <v>0</v>
      </c>
      <c r="AK10">
        <v>3</v>
      </c>
      <c r="AL10">
        <v>298</v>
      </c>
      <c r="AM10">
        <v>0.81870967741935474</v>
      </c>
      <c r="AN10" t="s">
        <v>67</v>
      </c>
      <c r="AO10">
        <v>2062.8449999999998</v>
      </c>
      <c r="AP10" t="s">
        <v>329</v>
      </c>
      <c r="AQ10" t="s">
        <v>115</v>
      </c>
      <c r="AR10" t="s">
        <v>118</v>
      </c>
      <c r="AS10" t="s">
        <v>115</v>
      </c>
      <c r="AT10" t="s">
        <v>118</v>
      </c>
      <c r="AU10" t="s">
        <v>182</v>
      </c>
      <c r="AV10" t="s">
        <v>191</v>
      </c>
      <c r="AW10" t="s">
        <v>67</v>
      </c>
      <c r="AX10">
        <v>7349</v>
      </c>
      <c r="AY10" t="s">
        <v>269</v>
      </c>
      <c r="AZ10">
        <v>7</v>
      </c>
      <c r="BA10" t="s">
        <v>330</v>
      </c>
      <c r="BB10">
        <v>1</v>
      </c>
      <c r="BC10">
        <v>1</v>
      </c>
      <c r="BE10" t="s">
        <v>69</v>
      </c>
      <c r="BF10">
        <v>-1</v>
      </c>
      <c r="BG10" t="s">
        <v>238</v>
      </c>
      <c r="BI10" t="s">
        <v>115</v>
      </c>
      <c r="BJ10" t="s">
        <v>191</v>
      </c>
      <c r="BK10" t="s">
        <v>67</v>
      </c>
      <c r="BL10">
        <v>0.81870967741935474</v>
      </c>
      <c r="BM10">
        <v>7349</v>
      </c>
      <c r="BN10" t="s">
        <v>118</v>
      </c>
      <c r="BO10" t="s">
        <v>182</v>
      </c>
      <c r="BP10">
        <v>1</v>
      </c>
      <c r="BQ10">
        <v>2062.8449999999998</v>
      </c>
      <c r="BR10">
        <v>1.4973711153246973E-2</v>
      </c>
      <c r="BS10">
        <v>0.32860333906500216</v>
      </c>
      <c r="BT10">
        <v>0.38005763884344196</v>
      </c>
      <c r="BU10">
        <v>8.2420000000000009</v>
      </c>
      <c r="BV10">
        <v>4.8476739648398215E-2</v>
      </c>
      <c r="BW10">
        <v>2.6177439410135035</v>
      </c>
      <c r="BX10">
        <v>3</v>
      </c>
      <c r="BY10">
        <v>1</v>
      </c>
      <c r="BZ10">
        <v>54</v>
      </c>
    </row>
    <row r="11" spans="1:78" ht="16.5">
      <c r="A11" s="263" t="str">
        <f t="shared" si="1"/>
        <v>미추홀교통</v>
      </c>
      <c r="B11" s="123" t="str">
        <f t="shared" si="2"/>
        <v>김영기</v>
      </c>
      <c r="C11" s="124" t="str">
        <f t="shared" si="3"/>
        <v>B</v>
      </c>
      <c r="D11" s="125">
        <f t="shared" si="4"/>
        <v>0.90851833841046026</v>
      </c>
      <c r="E11" s="126">
        <f t="shared" si="5"/>
        <v>5736</v>
      </c>
      <c r="F11" s="127" t="str">
        <f t="shared" si="6"/>
        <v>12</v>
      </c>
      <c r="G11" s="128" t="str">
        <f t="shared" si="7"/>
        <v>70바2771</v>
      </c>
      <c r="H11" s="129">
        <f t="shared" si="8"/>
        <v>5</v>
      </c>
      <c r="I11" s="130">
        <f t="shared" si="9"/>
        <v>719.14499999999998</v>
      </c>
      <c r="J11" s="131">
        <f t="shared" si="10"/>
        <v>2.5580313860319677E-2</v>
      </c>
      <c r="K11" s="131">
        <f t="shared" si="11"/>
        <v>0.35178113089703306</v>
      </c>
      <c r="L11" s="131">
        <f t="shared" si="12"/>
        <v>0.20023778236656029</v>
      </c>
      <c r="M11" s="132">
        <f t="shared" si="13"/>
        <v>9.86</v>
      </c>
      <c r="N11" s="133">
        <f t="shared" si="14"/>
        <v>0</v>
      </c>
      <c r="O11" s="133">
        <f t="shared" si="15"/>
        <v>7.3698628232136771</v>
      </c>
      <c r="P11" s="215">
        <f t="shared" si="16"/>
        <v>10</v>
      </c>
      <c r="Q11" s="216">
        <f t="shared" si="17"/>
        <v>0</v>
      </c>
      <c r="R11" s="216">
        <f t="shared" si="18"/>
        <v>53</v>
      </c>
      <c r="T11">
        <v>511</v>
      </c>
      <c r="U11">
        <v>5736</v>
      </c>
      <c r="V11" t="s">
        <v>192</v>
      </c>
      <c r="W11">
        <v>719.14499999999998</v>
      </c>
      <c r="X11">
        <v>377.928</v>
      </c>
      <c r="Y11">
        <v>1.903</v>
      </c>
      <c r="Z11">
        <v>9.86</v>
      </c>
      <c r="AA11">
        <v>46.617488999999999</v>
      </c>
      <c r="AB11">
        <v>1.19249</v>
      </c>
      <c r="AC11">
        <v>16.399152999999998</v>
      </c>
      <c r="AD11" s="1">
        <v>144</v>
      </c>
      <c r="AE11">
        <v>0</v>
      </c>
      <c r="AF11">
        <v>53</v>
      </c>
      <c r="AG11">
        <v>70</v>
      </c>
      <c r="AH11">
        <v>15.426506</v>
      </c>
      <c r="AI11">
        <v>189.2</v>
      </c>
      <c r="AJ11">
        <v>0</v>
      </c>
      <c r="AK11">
        <v>10</v>
      </c>
      <c r="AL11">
        <v>1562</v>
      </c>
      <c r="AM11">
        <v>0.90851833841046026</v>
      </c>
      <c r="AN11" t="s">
        <v>68</v>
      </c>
      <c r="AO11">
        <v>242.12899999999999</v>
      </c>
      <c r="AP11" t="s">
        <v>331</v>
      </c>
      <c r="AQ11" t="s">
        <v>115</v>
      </c>
      <c r="AR11" t="s">
        <v>116</v>
      </c>
      <c r="AS11" t="s">
        <v>115</v>
      </c>
      <c r="AT11" t="s">
        <v>116</v>
      </c>
      <c r="AU11" t="s">
        <v>176</v>
      </c>
      <c r="AV11" t="s">
        <v>192</v>
      </c>
      <c r="AW11" t="s">
        <v>68</v>
      </c>
      <c r="AX11">
        <v>5736</v>
      </c>
      <c r="AY11" t="s">
        <v>260</v>
      </c>
      <c r="AZ11">
        <v>9</v>
      </c>
      <c r="BA11" t="s">
        <v>332</v>
      </c>
      <c r="BB11">
        <v>5</v>
      </c>
      <c r="BC11">
        <v>1</v>
      </c>
      <c r="BE11" t="s">
        <v>68</v>
      </c>
      <c r="BF11">
        <v>0</v>
      </c>
      <c r="BG11" t="s">
        <v>236</v>
      </c>
      <c r="BI11" t="s">
        <v>115</v>
      </c>
      <c r="BJ11" t="s">
        <v>192</v>
      </c>
      <c r="BK11" t="s">
        <v>68</v>
      </c>
      <c r="BL11">
        <v>0.90851833841046026</v>
      </c>
      <c r="BM11">
        <v>5736</v>
      </c>
      <c r="BN11" t="s">
        <v>116</v>
      </c>
      <c r="BO11" t="s">
        <v>176</v>
      </c>
      <c r="BP11">
        <v>5</v>
      </c>
      <c r="BQ11">
        <v>719.14499999999998</v>
      </c>
      <c r="BR11">
        <v>2.5580313860319677E-2</v>
      </c>
      <c r="BS11">
        <v>0.35178113089703306</v>
      </c>
      <c r="BT11">
        <v>0.20023778236656029</v>
      </c>
      <c r="BU11">
        <v>9.86</v>
      </c>
      <c r="BV11">
        <v>0</v>
      </c>
      <c r="BW11">
        <v>7.3698628232136771</v>
      </c>
      <c r="BX11">
        <v>10</v>
      </c>
      <c r="BY11">
        <v>0</v>
      </c>
      <c r="BZ11">
        <v>53</v>
      </c>
    </row>
    <row r="12" spans="1:78" ht="16.5">
      <c r="A12" s="264" t="str">
        <f t="shared" si="1"/>
        <v>미추홀교통</v>
      </c>
      <c r="B12" s="107" t="str">
        <f t="shared" si="2"/>
        <v>김영호</v>
      </c>
      <c r="C12" s="108" t="str">
        <f t="shared" si="3"/>
        <v>C</v>
      </c>
      <c r="D12" s="109">
        <f t="shared" si="4"/>
        <v>0.85833904130721073</v>
      </c>
      <c r="E12" s="110">
        <f t="shared" si="5"/>
        <v>3002</v>
      </c>
      <c r="F12" s="111" t="str">
        <f t="shared" si="6"/>
        <v>12</v>
      </c>
      <c r="G12" s="112" t="str">
        <f t="shared" si="7"/>
        <v>70바2757</v>
      </c>
      <c r="H12" s="113">
        <f t="shared" si="8"/>
        <v>4</v>
      </c>
      <c r="I12" s="114">
        <f t="shared" si="9"/>
        <v>559.49299999999994</v>
      </c>
      <c r="J12" s="115">
        <f t="shared" si="10"/>
        <v>2.4367814571688125E-2</v>
      </c>
      <c r="K12" s="115">
        <f t="shared" si="11"/>
        <v>0.37303606139942153</v>
      </c>
      <c r="L12" s="115">
        <f t="shared" si="12"/>
        <v>0.18409524337212443</v>
      </c>
      <c r="M12" s="116">
        <f t="shared" si="13"/>
        <v>11.718</v>
      </c>
      <c r="N12" s="117">
        <f t="shared" si="14"/>
        <v>0</v>
      </c>
      <c r="O12" s="117">
        <f t="shared" si="15"/>
        <v>9.6515952835871062</v>
      </c>
      <c r="P12" s="217">
        <f t="shared" si="16"/>
        <v>5</v>
      </c>
      <c r="Q12" s="218">
        <f t="shared" si="17"/>
        <v>0</v>
      </c>
      <c r="R12" s="218">
        <f t="shared" si="18"/>
        <v>54</v>
      </c>
      <c r="T12">
        <v>511</v>
      </c>
      <c r="U12">
        <v>3002</v>
      </c>
      <c r="V12" t="s">
        <v>193</v>
      </c>
      <c r="W12">
        <v>559.49300000000005</v>
      </c>
      <c r="X12">
        <v>311.43900000000002</v>
      </c>
      <c r="Y12">
        <v>1.796</v>
      </c>
      <c r="Z12">
        <v>11.718</v>
      </c>
      <c r="AA12">
        <v>34.779155000000003</v>
      </c>
      <c r="AB12">
        <v>0.84749200000000002</v>
      </c>
      <c r="AC12">
        <v>12.973879</v>
      </c>
      <c r="AD12" s="1">
        <v>103</v>
      </c>
      <c r="AE12">
        <v>0</v>
      </c>
      <c r="AF12">
        <v>54</v>
      </c>
      <c r="AG12">
        <v>72</v>
      </c>
      <c r="AH12">
        <v>16.087021</v>
      </c>
      <c r="AI12">
        <v>312.39999999999998</v>
      </c>
      <c r="AJ12">
        <v>0</v>
      </c>
      <c r="AK12">
        <v>5</v>
      </c>
      <c r="AL12">
        <v>1591</v>
      </c>
      <c r="AM12">
        <v>0.85833904130721073</v>
      </c>
      <c r="AN12" t="s">
        <v>69</v>
      </c>
      <c r="AO12">
        <v>310.00299999999999</v>
      </c>
      <c r="AP12" t="s">
        <v>333</v>
      </c>
      <c r="AQ12" t="s">
        <v>115</v>
      </c>
      <c r="AR12" t="s">
        <v>116</v>
      </c>
      <c r="AS12" t="s">
        <v>115</v>
      </c>
      <c r="AT12" t="s">
        <v>116</v>
      </c>
      <c r="AU12" t="s">
        <v>172</v>
      </c>
      <c r="AV12" t="s">
        <v>193</v>
      </c>
      <c r="AW12" t="s">
        <v>69</v>
      </c>
      <c r="AX12">
        <v>3002</v>
      </c>
      <c r="AY12" t="s">
        <v>263</v>
      </c>
      <c r="AZ12">
        <v>5</v>
      </c>
      <c r="BA12" t="s">
        <v>235</v>
      </c>
      <c r="BB12">
        <v>4</v>
      </c>
      <c r="BC12">
        <v>1</v>
      </c>
      <c r="BE12" t="s">
        <v>69</v>
      </c>
      <c r="BF12">
        <v>0</v>
      </c>
      <c r="BG12" t="s">
        <v>236</v>
      </c>
      <c r="BI12" t="s">
        <v>115</v>
      </c>
      <c r="BJ12" t="s">
        <v>193</v>
      </c>
      <c r="BK12" t="s">
        <v>69</v>
      </c>
      <c r="BL12">
        <v>0.85833904130721073</v>
      </c>
      <c r="BM12">
        <v>3002</v>
      </c>
      <c r="BN12" t="s">
        <v>116</v>
      </c>
      <c r="BO12" t="s">
        <v>172</v>
      </c>
      <c r="BP12">
        <v>4</v>
      </c>
      <c r="BQ12">
        <v>559.49299999999994</v>
      </c>
      <c r="BR12">
        <v>2.4367814571688125E-2</v>
      </c>
      <c r="BS12">
        <v>0.37303606139942153</v>
      </c>
      <c r="BT12">
        <v>0.18409524337212438</v>
      </c>
      <c r="BU12">
        <v>11.718</v>
      </c>
      <c r="BV12">
        <v>0</v>
      </c>
      <c r="BW12">
        <v>9.6515952835871062</v>
      </c>
      <c r="BX12">
        <v>5</v>
      </c>
      <c r="BY12">
        <v>0</v>
      </c>
      <c r="BZ12">
        <v>54</v>
      </c>
    </row>
    <row r="13" spans="1:78" ht="16.5">
      <c r="A13" s="263" t="str">
        <f t="shared" si="1"/>
        <v>미추홀교통</v>
      </c>
      <c r="B13" s="123" t="str">
        <f t="shared" si="2"/>
        <v>김종국</v>
      </c>
      <c r="C13" s="124" t="str">
        <f t="shared" si="3"/>
        <v>B</v>
      </c>
      <c r="D13" s="125">
        <f t="shared" si="4"/>
        <v>0.9358064516129031</v>
      </c>
      <c r="E13" s="126">
        <f t="shared" si="5"/>
        <v>6321</v>
      </c>
      <c r="F13" s="127" t="str">
        <f t="shared" si="6"/>
        <v>76</v>
      </c>
      <c r="G13" s="128" t="str">
        <f t="shared" si="7"/>
        <v>70바2743</v>
      </c>
      <c r="H13" s="129">
        <f t="shared" si="8"/>
        <v>1</v>
      </c>
      <c r="I13" s="130">
        <f t="shared" si="9"/>
        <v>2078.0279999999998</v>
      </c>
      <c r="J13" s="131">
        <f t="shared" si="10"/>
        <v>1.5903822867591306E-2</v>
      </c>
      <c r="K13" s="131">
        <f t="shared" si="11"/>
        <v>0.29347893156620508</v>
      </c>
      <c r="L13" s="131">
        <f t="shared" si="12"/>
        <v>0.3031720458049651</v>
      </c>
      <c r="M13" s="132">
        <f t="shared" si="13"/>
        <v>5.4119999999999999</v>
      </c>
      <c r="N13" s="133">
        <f t="shared" si="14"/>
        <v>0</v>
      </c>
      <c r="O13" s="133">
        <f t="shared" si="15"/>
        <v>2.7429851763306368</v>
      </c>
      <c r="P13" s="215">
        <f t="shared" si="16"/>
        <v>2</v>
      </c>
      <c r="Q13" s="216">
        <f t="shared" si="17"/>
        <v>0</v>
      </c>
      <c r="R13" s="216">
        <f t="shared" si="18"/>
        <v>57</v>
      </c>
      <c r="T13">
        <v>511</v>
      </c>
      <c r="U13">
        <v>6321</v>
      </c>
      <c r="V13" t="s">
        <v>194</v>
      </c>
      <c r="W13">
        <v>2078.0279999999998</v>
      </c>
      <c r="X13">
        <v>716.36900000000003</v>
      </c>
      <c r="Y13">
        <v>2.9009999999999998</v>
      </c>
      <c r="Z13">
        <v>5.4119999999999999</v>
      </c>
      <c r="AA13">
        <v>130.36412799999999</v>
      </c>
      <c r="AB13">
        <v>2.0732879999999998</v>
      </c>
      <c r="AC13">
        <v>38.259124999999997</v>
      </c>
      <c r="AD13" s="1">
        <v>630</v>
      </c>
      <c r="AE13">
        <v>0</v>
      </c>
      <c r="AF13">
        <v>57</v>
      </c>
      <c r="AG13">
        <v>70</v>
      </c>
      <c r="AH13">
        <v>15.940182</v>
      </c>
      <c r="AI13">
        <v>50</v>
      </c>
      <c r="AJ13">
        <v>0</v>
      </c>
      <c r="AK13">
        <v>2</v>
      </c>
      <c r="AL13">
        <v>219</v>
      </c>
      <c r="AM13">
        <v>0.9358064516129031</v>
      </c>
      <c r="AN13" t="s">
        <v>68</v>
      </c>
      <c r="AO13">
        <v>2078.0279999999998</v>
      </c>
      <c r="AP13" t="s">
        <v>334</v>
      </c>
      <c r="AQ13" t="s">
        <v>115</v>
      </c>
      <c r="AR13" t="s">
        <v>118</v>
      </c>
      <c r="AS13" t="s">
        <v>115</v>
      </c>
      <c r="AT13" t="s">
        <v>118</v>
      </c>
      <c r="AU13" t="s">
        <v>183</v>
      </c>
      <c r="AV13" t="s">
        <v>194</v>
      </c>
      <c r="AW13" t="s">
        <v>68</v>
      </c>
      <c r="AX13">
        <v>6321</v>
      </c>
      <c r="AY13" t="s">
        <v>267</v>
      </c>
      <c r="AZ13">
        <v>1</v>
      </c>
      <c r="BA13" t="s">
        <v>243</v>
      </c>
      <c r="BB13">
        <v>1</v>
      </c>
      <c r="BC13">
        <v>1</v>
      </c>
      <c r="BE13" t="s">
        <v>66</v>
      </c>
      <c r="BF13">
        <v>-1</v>
      </c>
      <c r="BG13" t="s">
        <v>238</v>
      </c>
      <c r="BI13" t="s">
        <v>115</v>
      </c>
      <c r="BJ13" t="s">
        <v>194</v>
      </c>
      <c r="BK13" t="s">
        <v>68</v>
      </c>
      <c r="BL13">
        <v>0.9358064516129031</v>
      </c>
      <c r="BM13">
        <v>6321</v>
      </c>
      <c r="BN13" t="s">
        <v>118</v>
      </c>
      <c r="BO13" t="s">
        <v>183</v>
      </c>
      <c r="BP13">
        <v>1</v>
      </c>
      <c r="BQ13">
        <v>2078.0279999999998</v>
      </c>
      <c r="BR13">
        <v>1.5903822867591306E-2</v>
      </c>
      <c r="BS13">
        <v>0.29347893156620508</v>
      </c>
      <c r="BT13">
        <v>0.3031720458049651</v>
      </c>
      <c r="BU13">
        <v>5.4119999999999999</v>
      </c>
      <c r="BV13">
        <v>0</v>
      </c>
      <c r="BW13">
        <v>2.7429851763306368</v>
      </c>
      <c r="BX13">
        <v>2</v>
      </c>
      <c r="BY13">
        <v>0</v>
      </c>
      <c r="BZ13">
        <v>57</v>
      </c>
    </row>
    <row r="14" spans="1:78" ht="16.5">
      <c r="A14" s="264" t="str">
        <f t="shared" si="1"/>
        <v>미추홀교통</v>
      </c>
      <c r="B14" s="107" t="str">
        <f t="shared" si="2"/>
        <v>김찬</v>
      </c>
      <c r="C14" s="108" t="str">
        <f t="shared" si="3"/>
        <v>D</v>
      </c>
      <c r="D14" s="109">
        <f t="shared" si="4"/>
        <v>0.82193846816604432</v>
      </c>
      <c r="E14" s="110">
        <f t="shared" si="5"/>
        <v>8328</v>
      </c>
      <c r="F14" s="111" t="str">
        <f t="shared" si="6"/>
        <v>76</v>
      </c>
      <c r="G14" s="112" t="str">
        <f t="shared" si="7"/>
        <v>70바2764</v>
      </c>
      <c r="H14" s="113">
        <f t="shared" si="8"/>
        <v>4</v>
      </c>
      <c r="I14" s="114">
        <f t="shared" si="9"/>
        <v>1199.289</v>
      </c>
      <c r="J14" s="115">
        <f t="shared" si="10"/>
        <v>2.7309028984982185E-2</v>
      </c>
      <c r="K14" s="115">
        <f t="shared" si="11"/>
        <v>0.31478505535103823</v>
      </c>
      <c r="L14" s="115">
        <f t="shared" si="12"/>
        <v>0.21179215351762587</v>
      </c>
      <c r="M14" s="116">
        <f t="shared" si="13"/>
        <v>9.8780000000000001</v>
      </c>
      <c r="N14" s="117">
        <f t="shared" si="14"/>
        <v>0.16676547521072901</v>
      </c>
      <c r="O14" s="117">
        <f t="shared" si="15"/>
        <v>5.5866434195594223</v>
      </c>
      <c r="P14" s="217">
        <f t="shared" si="16"/>
        <v>7</v>
      </c>
      <c r="Q14" s="218">
        <f t="shared" si="17"/>
        <v>2</v>
      </c>
      <c r="R14" s="218">
        <f t="shared" si="18"/>
        <v>67</v>
      </c>
      <c r="T14">
        <v>511</v>
      </c>
      <c r="U14">
        <v>8328</v>
      </c>
      <c r="V14" t="s">
        <v>335</v>
      </c>
      <c r="W14">
        <v>1199.289</v>
      </c>
      <c r="X14">
        <v>473.4</v>
      </c>
      <c r="Y14">
        <v>2.5329999999999999</v>
      </c>
      <c r="Z14">
        <v>9.8780000000000001</v>
      </c>
      <c r="AA14">
        <v>74.221643</v>
      </c>
      <c r="AB14">
        <v>2.0269210000000002</v>
      </c>
      <c r="AC14">
        <v>23.363864</v>
      </c>
      <c r="AD14" s="1">
        <v>254</v>
      </c>
      <c r="AE14">
        <v>2</v>
      </c>
      <c r="AF14">
        <v>67</v>
      </c>
      <c r="AG14">
        <v>74</v>
      </c>
      <c r="AH14">
        <v>16.158211000000001</v>
      </c>
      <c r="AI14">
        <v>157.80000000000001</v>
      </c>
      <c r="AJ14">
        <v>0</v>
      </c>
      <c r="AK14">
        <v>7</v>
      </c>
      <c r="AL14">
        <v>1613</v>
      </c>
      <c r="AM14">
        <v>0.82193846816604432</v>
      </c>
      <c r="AN14" t="s">
        <v>67</v>
      </c>
      <c r="AO14">
        <v>379.125</v>
      </c>
      <c r="AP14" t="s">
        <v>336</v>
      </c>
      <c r="AQ14" t="s">
        <v>115</v>
      </c>
      <c r="AR14" t="s">
        <v>118</v>
      </c>
      <c r="AS14" t="s">
        <v>115</v>
      </c>
      <c r="AT14" t="s">
        <v>118</v>
      </c>
      <c r="AU14" t="s">
        <v>185</v>
      </c>
      <c r="AV14" t="s">
        <v>335</v>
      </c>
      <c r="AW14" t="s">
        <v>67</v>
      </c>
      <c r="AX14">
        <v>8328</v>
      </c>
      <c r="AY14" t="s">
        <v>269</v>
      </c>
      <c r="AZ14">
        <v>6</v>
      </c>
      <c r="BA14" t="s">
        <v>337</v>
      </c>
      <c r="BB14">
        <v>4</v>
      </c>
      <c r="BC14">
        <v>1</v>
      </c>
      <c r="BE14" t="s">
        <v>67</v>
      </c>
      <c r="BF14">
        <v>0</v>
      </c>
      <c r="BG14" t="s">
        <v>236</v>
      </c>
      <c r="BI14" t="s">
        <v>115</v>
      </c>
      <c r="BJ14" t="s">
        <v>335</v>
      </c>
      <c r="BK14" t="s">
        <v>67</v>
      </c>
      <c r="BL14">
        <v>0.82193846816604432</v>
      </c>
      <c r="BM14">
        <v>8328</v>
      </c>
      <c r="BN14" t="s">
        <v>118</v>
      </c>
      <c r="BO14" t="s">
        <v>185</v>
      </c>
      <c r="BP14">
        <v>4</v>
      </c>
      <c r="BQ14">
        <v>1199.289</v>
      </c>
      <c r="BR14">
        <v>2.7309028984982185E-2</v>
      </c>
      <c r="BS14">
        <v>0.31478505535103823</v>
      </c>
      <c r="BT14">
        <v>0.21179215351762587</v>
      </c>
      <c r="BU14">
        <v>9.8780000000000001</v>
      </c>
      <c r="BV14">
        <v>0.16676547521072901</v>
      </c>
      <c r="BW14">
        <v>5.5866434195594223</v>
      </c>
      <c r="BX14">
        <v>7</v>
      </c>
      <c r="BY14">
        <v>2</v>
      </c>
      <c r="BZ14">
        <v>67</v>
      </c>
    </row>
    <row r="15" spans="1:78" ht="16.5">
      <c r="A15" s="263" t="str">
        <f t="shared" si="1"/>
        <v>미추홀교통</v>
      </c>
      <c r="B15" s="123" t="str">
        <f t="shared" si="2"/>
        <v>김홍덕</v>
      </c>
      <c r="C15" s="124" t="str">
        <f t="shared" si="3"/>
        <v>C</v>
      </c>
      <c r="D15" s="125">
        <f t="shared" si="4"/>
        <v>0.85614876267654005</v>
      </c>
      <c r="E15" s="126">
        <f t="shared" si="5"/>
        <v>4613</v>
      </c>
      <c r="F15" s="127" t="str">
        <f t="shared" si="6"/>
        <v>12</v>
      </c>
      <c r="G15" s="128" t="str">
        <f t="shared" si="7"/>
        <v>70바2759</v>
      </c>
      <c r="H15" s="129">
        <f t="shared" si="8"/>
        <v>4</v>
      </c>
      <c r="I15" s="130">
        <f t="shared" si="9"/>
        <v>492.863</v>
      </c>
      <c r="J15" s="131">
        <f t="shared" si="10"/>
        <v>2.8729811992504756E-2</v>
      </c>
      <c r="K15" s="131">
        <f t="shared" si="11"/>
        <v>0.34816343534354738</v>
      </c>
      <c r="L15" s="131">
        <f t="shared" si="12"/>
        <v>0.22115679204971767</v>
      </c>
      <c r="M15" s="132">
        <f t="shared" si="13"/>
        <v>10.403</v>
      </c>
      <c r="N15" s="133">
        <f t="shared" si="14"/>
        <v>0.40579227899030768</v>
      </c>
      <c r="O15" s="133">
        <f t="shared" si="15"/>
        <v>12.782456788194692</v>
      </c>
      <c r="P15" s="215">
        <f t="shared" si="16"/>
        <v>3</v>
      </c>
      <c r="Q15" s="216">
        <f t="shared" si="17"/>
        <v>2</v>
      </c>
      <c r="R15" s="216">
        <f t="shared" si="18"/>
        <v>64</v>
      </c>
      <c r="T15">
        <v>511</v>
      </c>
      <c r="U15">
        <v>4613</v>
      </c>
      <c r="V15" t="s">
        <v>338</v>
      </c>
      <c r="W15">
        <v>523.04600000000005</v>
      </c>
      <c r="X15">
        <v>290.589</v>
      </c>
      <c r="Y15">
        <v>1.8</v>
      </c>
      <c r="Z15">
        <v>10.403</v>
      </c>
      <c r="AA15">
        <v>34.033324</v>
      </c>
      <c r="AB15">
        <v>0.97777099999999995</v>
      </c>
      <c r="AC15">
        <v>11.849159</v>
      </c>
      <c r="AD15" s="1">
        <v>109</v>
      </c>
      <c r="AE15">
        <v>2</v>
      </c>
      <c r="AF15">
        <v>64</v>
      </c>
      <c r="AG15">
        <v>70</v>
      </c>
      <c r="AH15">
        <v>15.368641999999999</v>
      </c>
      <c r="AI15">
        <v>119.1</v>
      </c>
      <c r="AJ15">
        <v>0</v>
      </c>
      <c r="AK15">
        <v>3</v>
      </c>
      <c r="AL15">
        <v>316</v>
      </c>
      <c r="AM15">
        <v>0.85614876267654005</v>
      </c>
      <c r="AN15" t="s">
        <v>69</v>
      </c>
      <c r="AO15">
        <v>130.69999999999999</v>
      </c>
      <c r="AP15" t="s">
        <v>339</v>
      </c>
      <c r="AQ15" t="s">
        <v>115</v>
      </c>
      <c r="AR15" t="s">
        <v>116</v>
      </c>
      <c r="AS15" t="s">
        <v>115</v>
      </c>
      <c r="AT15" t="s">
        <v>116</v>
      </c>
      <c r="AU15" t="s">
        <v>173</v>
      </c>
      <c r="AV15" t="s">
        <v>338</v>
      </c>
      <c r="AW15" t="s">
        <v>69</v>
      </c>
      <c r="AX15">
        <v>4613</v>
      </c>
      <c r="AY15" t="s">
        <v>263</v>
      </c>
      <c r="AZ15">
        <v>6</v>
      </c>
      <c r="BA15" t="s">
        <v>264</v>
      </c>
      <c r="BB15">
        <v>4</v>
      </c>
      <c r="BC15">
        <v>1</v>
      </c>
      <c r="BE15" t="s">
        <v>340</v>
      </c>
      <c r="BF15" t="s">
        <v>341</v>
      </c>
      <c r="BG15" t="s">
        <v>340</v>
      </c>
      <c r="BI15" t="s">
        <v>115</v>
      </c>
      <c r="BJ15" t="s">
        <v>338</v>
      </c>
      <c r="BK15" t="s">
        <v>69</v>
      </c>
      <c r="BL15">
        <v>0.85614876267654005</v>
      </c>
      <c r="BM15">
        <v>4613</v>
      </c>
      <c r="BN15" t="s">
        <v>116</v>
      </c>
      <c r="BO15" t="s">
        <v>173</v>
      </c>
      <c r="BP15">
        <v>4</v>
      </c>
      <c r="BQ15">
        <v>492.863</v>
      </c>
      <c r="BR15">
        <v>2.8729811992504756E-2</v>
      </c>
      <c r="BS15">
        <v>0.34816343534354738</v>
      </c>
      <c r="BT15">
        <v>0.20839467274388868</v>
      </c>
      <c r="BU15">
        <v>10.403</v>
      </c>
      <c r="BV15">
        <v>0.40579227899030768</v>
      </c>
      <c r="BW15">
        <v>12.782456788194692</v>
      </c>
      <c r="BX15">
        <v>3</v>
      </c>
      <c r="BY15">
        <v>2</v>
      </c>
      <c r="BZ15">
        <v>64</v>
      </c>
    </row>
    <row r="16" spans="1:78" ht="16.5">
      <c r="A16" s="264" t="str">
        <f t="shared" si="1"/>
        <v>미추홀교통</v>
      </c>
      <c r="B16" s="107" t="str">
        <f t="shared" si="2"/>
        <v>박은</v>
      </c>
      <c r="C16" s="108" t="str">
        <f t="shared" si="3"/>
        <v>D</v>
      </c>
      <c r="D16" s="109">
        <f t="shared" si="4"/>
        <v>0.84064516129032252</v>
      </c>
      <c r="E16" s="110">
        <f t="shared" si="5"/>
        <v>664</v>
      </c>
      <c r="F16" s="111" t="str">
        <f t="shared" si="6"/>
        <v>76</v>
      </c>
      <c r="G16" s="112" t="str">
        <f t="shared" si="7"/>
        <v>70바2764</v>
      </c>
      <c r="H16" s="113">
        <f t="shared" si="8"/>
        <v>1</v>
      </c>
      <c r="I16" s="114">
        <f t="shared" si="9"/>
        <v>401.51499999999999</v>
      </c>
      <c r="J16" s="115">
        <f t="shared" si="10"/>
        <v>8.7934039879985527E-3</v>
      </c>
      <c r="K16" s="115">
        <f t="shared" si="11"/>
        <v>0.28147240277283953</v>
      </c>
      <c r="L16" s="115">
        <f t="shared" si="12"/>
        <v>0.34867937686014222</v>
      </c>
      <c r="M16" s="116">
        <f t="shared" si="13"/>
        <v>11.134</v>
      </c>
      <c r="N16" s="117">
        <f t="shared" si="14"/>
        <v>0</v>
      </c>
      <c r="O16" s="117">
        <f t="shared" si="15"/>
        <v>29.637747033112088</v>
      </c>
      <c r="P16" s="217">
        <f t="shared" si="16"/>
        <v>0</v>
      </c>
      <c r="Q16" s="218">
        <f t="shared" si="17"/>
        <v>0</v>
      </c>
      <c r="R16" s="218">
        <f t="shared" si="18"/>
        <v>119</v>
      </c>
      <c r="T16">
        <v>511</v>
      </c>
      <c r="U16">
        <v>664</v>
      </c>
      <c r="V16" t="s">
        <v>287</v>
      </c>
      <c r="W16">
        <v>401.51499999999999</v>
      </c>
      <c r="X16">
        <v>154.078</v>
      </c>
      <c r="Y16">
        <v>2.6059999999999999</v>
      </c>
      <c r="Z16">
        <v>11.134</v>
      </c>
      <c r="AA16">
        <v>19.394991999999998</v>
      </c>
      <c r="AB16">
        <v>0.17054800000000001</v>
      </c>
      <c r="AC16">
        <v>5.459155</v>
      </c>
      <c r="AD16" s="1">
        <v>140</v>
      </c>
      <c r="AE16">
        <v>0</v>
      </c>
      <c r="AF16">
        <v>119</v>
      </c>
      <c r="AG16">
        <v>83</v>
      </c>
      <c r="AH16">
        <v>20.701993000000002</v>
      </c>
      <c r="AI16">
        <v>279.8</v>
      </c>
      <c r="AJ16">
        <v>0</v>
      </c>
      <c r="AK16">
        <v>0</v>
      </c>
      <c r="AL16">
        <v>0</v>
      </c>
      <c r="AM16">
        <v>0.84064516129032252</v>
      </c>
      <c r="AN16" t="s">
        <v>67</v>
      </c>
      <c r="AO16">
        <v>401.51499999999999</v>
      </c>
      <c r="AP16" t="s">
        <v>342</v>
      </c>
      <c r="AQ16" t="s">
        <v>115</v>
      </c>
      <c r="AR16" t="s">
        <v>118</v>
      </c>
      <c r="AS16" t="s">
        <v>115</v>
      </c>
      <c r="AT16" t="s">
        <v>118</v>
      </c>
      <c r="AU16" t="s">
        <v>185</v>
      </c>
      <c r="AV16" t="s">
        <v>287</v>
      </c>
      <c r="AW16" t="s">
        <v>67</v>
      </c>
      <c r="AX16">
        <v>664</v>
      </c>
      <c r="AY16" t="s">
        <v>269</v>
      </c>
      <c r="AZ16">
        <v>3</v>
      </c>
      <c r="BA16" t="s">
        <v>343</v>
      </c>
      <c r="BB16">
        <v>1</v>
      </c>
      <c r="BC16">
        <v>1</v>
      </c>
      <c r="BE16" t="s">
        <v>69</v>
      </c>
      <c r="BF16">
        <v>-1</v>
      </c>
      <c r="BG16" t="s">
        <v>238</v>
      </c>
      <c r="BI16" t="s">
        <v>115</v>
      </c>
      <c r="BJ16" t="s">
        <v>287</v>
      </c>
      <c r="BK16" t="s">
        <v>67</v>
      </c>
      <c r="BL16">
        <v>0.84064516129032252</v>
      </c>
      <c r="BM16">
        <v>664</v>
      </c>
      <c r="BN16" t="s">
        <v>118</v>
      </c>
      <c r="BO16" t="s">
        <v>185</v>
      </c>
      <c r="BP16">
        <v>1</v>
      </c>
      <c r="BQ16">
        <v>401.51499999999999</v>
      </c>
      <c r="BR16">
        <v>8.7934039879985527E-3</v>
      </c>
      <c r="BS16">
        <v>0.28147240277283953</v>
      </c>
      <c r="BT16">
        <v>0.34867937686014222</v>
      </c>
      <c r="BU16">
        <v>11.134</v>
      </c>
      <c r="BV16">
        <v>0</v>
      </c>
      <c r="BW16">
        <v>29.637747033112088</v>
      </c>
      <c r="BX16">
        <v>0</v>
      </c>
      <c r="BY16">
        <v>0</v>
      </c>
      <c r="BZ16">
        <v>119</v>
      </c>
    </row>
    <row r="17" spans="1:78" ht="16.5">
      <c r="A17" s="263" t="str">
        <f t="shared" si="1"/>
        <v>미추홀교통</v>
      </c>
      <c r="B17" s="123" t="str">
        <f t="shared" si="2"/>
        <v>박주용</v>
      </c>
      <c r="C17" s="124" t="str">
        <f t="shared" si="3"/>
        <v>F</v>
      </c>
      <c r="D17" s="125">
        <f t="shared" si="4"/>
        <v>0.76239775802966059</v>
      </c>
      <c r="E17" s="126">
        <f t="shared" si="5"/>
        <v>1577</v>
      </c>
      <c r="F17" s="127" t="str">
        <f t="shared" si="6"/>
        <v>76</v>
      </c>
      <c r="G17" s="128" t="str">
        <f t="shared" si="7"/>
        <v>70바2692</v>
      </c>
      <c r="H17" s="129">
        <f t="shared" si="8"/>
        <v>4</v>
      </c>
      <c r="I17" s="130">
        <f t="shared" si="9"/>
        <v>638.58000000000004</v>
      </c>
      <c r="J17" s="131">
        <f t="shared" si="10"/>
        <v>5.6043688231712872E-2</v>
      </c>
      <c r="K17" s="131">
        <f t="shared" si="11"/>
        <v>0.37588877802811438</v>
      </c>
      <c r="L17" s="131">
        <f t="shared" si="12"/>
        <v>0.10335431739171286</v>
      </c>
      <c r="M17" s="132">
        <f t="shared" si="13"/>
        <v>13.416</v>
      </c>
      <c r="N17" s="133">
        <f t="shared" si="14"/>
        <v>0</v>
      </c>
      <c r="O17" s="133">
        <f t="shared" si="15"/>
        <v>25.368786996147701</v>
      </c>
      <c r="P17" s="215">
        <f t="shared" si="16"/>
        <v>18</v>
      </c>
      <c r="Q17" s="216">
        <f t="shared" si="17"/>
        <v>0</v>
      </c>
      <c r="R17" s="216">
        <f t="shared" si="18"/>
        <v>162</v>
      </c>
      <c r="T17">
        <v>511</v>
      </c>
      <c r="U17">
        <v>1577</v>
      </c>
      <c r="V17" t="s">
        <v>195</v>
      </c>
      <c r="W17">
        <v>638.58000000000004</v>
      </c>
      <c r="X17">
        <v>271.56299999999999</v>
      </c>
      <c r="Y17">
        <v>2.351</v>
      </c>
      <c r="Z17">
        <v>13.416</v>
      </c>
      <c r="AA17">
        <v>42.382489</v>
      </c>
      <c r="AB17">
        <v>2.3752710000000001</v>
      </c>
      <c r="AC17">
        <v>15.931101999999999</v>
      </c>
      <c r="AD17" s="1">
        <v>66</v>
      </c>
      <c r="AE17">
        <v>0</v>
      </c>
      <c r="AF17">
        <v>162</v>
      </c>
      <c r="AG17">
        <v>78</v>
      </c>
      <c r="AH17">
        <v>15.067071</v>
      </c>
      <c r="AI17">
        <v>527.5</v>
      </c>
      <c r="AJ17">
        <v>0</v>
      </c>
      <c r="AK17">
        <v>18</v>
      </c>
      <c r="AL17">
        <v>6734</v>
      </c>
      <c r="AM17">
        <v>0.76239775802966059</v>
      </c>
      <c r="AN17" t="s">
        <v>70</v>
      </c>
      <c r="AO17">
        <v>217.64500000000001</v>
      </c>
      <c r="AP17" t="s">
        <v>344</v>
      </c>
      <c r="AQ17" t="s">
        <v>115</v>
      </c>
      <c r="AR17" t="s">
        <v>118</v>
      </c>
      <c r="AS17" t="s">
        <v>115</v>
      </c>
      <c r="AT17" t="s">
        <v>118</v>
      </c>
      <c r="AU17" t="s">
        <v>181</v>
      </c>
      <c r="AV17" t="s">
        <v>195</v>
      </c>
      <c r="AW17" t="s">
        <v>70</v>
      </c>
      <c r="AX17">
        <v>1577</v>
      </c>
      <c r="AY17" t="s">
        <v>271</v>
      </c>
      <c r="AZ17">
        <v>1</v>
      </c>
      <c r="BA17" t="s">
        <v>230</v>
      </c>
      <c r="BB17">
        <v>4</v>
      </c>
      <c r="BC17">
        <v>1</v>
      </c>
      <c r="BE17" t="s">
        <v>67</v>
      </c>
      <c r="BF17">
        <v>-1</v>
      </c>
      <c r="BG17" t="s">
        <v>238</v>
      </c>
      <c r="BI17" t="s">
        <v>115</v>
      </c>
      <c r="BJ17" t="s">
        <v>195</v>
      </c>
      <c r="BK17" t="s">
        <v>70</v>
      </c>
      <c r="BL17">
        <v>0.76239775802966059</v>
      </c>
      <c r="BM17">
        <v>1577</v>
      </c>
      <c r="BN17" t="s">
        <v>118</v>
      </c>
      <c r="BO17" t="s">
        <v>181</v>
      </c>
      <c r="BP17">
        <v>4</v>
      </c>
      <c r="BQ17">
        <v>638.58000000000004</v>
      </c>
      <c r="BR17">
        <v>5.6043688231712872E-2</v>
      </c>
      <c r="BS17">
        <v>0.37588877802811438</v>
      </c>
      <c r="BT17">
        <v>0.10335431739171286</v>
      </c>
      <c r="BU17">
        <v>13.416</v>
      </c>
      <c r="BV17">
        <v>0</v>
      </c>
      <c r="BW17">
        <v>25.368786996147701</v>
      </c>
      <c r="BX17">
        <v>18</v>
      </c>
      <c r="BY17">
        <v>0</v>
      </c>
      <c r="BZ17">
        <v>162</v>
      </c>
    </row>
    <row r="18" spans="1:78" ht="16.5">
      <c r="A18" s="264" t="str">
        <f t="shared" si="1"/>
        <v>미추홀교통</v>
      </c>
      <c r="B18" s="107" t="str">
        <f t="shared" si="2"/>
        <v>박준규</v>
      </c>
      <c r="C18" s="108" t="str">
        <f t="shared" si="3"/>
        <v>B</v>
      </c>
      <c r="D18" s="109">
        <f t="shared" si="4"/>
        <v>0.91734440130744366</v>
      </c>
      <c r="E18" s="110">
        <f t="shared" si="5"/>
        <v>2102</v>
      </c>
      <c r="F18" s="111" t="str">
        <f t="shared" si="6"/>
        <v>12</v>
      </c>
      <c r="G18" s="112" t="str">
        <f t="shared" si="7"/>
        <v>70바2757</v>
      </c>
      <c r="H18" s="113">
        <f t="shared" si="8"/>
        <v>6</v>
      </c>
      <c r="I18" s="114">
        <f t="shared" si="9"/>
        <v>1042.8200000000002</v>
      </c>
      <c r="J18" s="115">
        <f t="shared" si="10"/>
        <v>2.3747510075292088E-2</v>
      </c>
      <c r="K18" s="115">
        <f t="shared" si="11"/>
        <v>0.37552027382138481</v>
      </c>
      <c r="L18" s="115">
        <f t="shared" si="12"/>
        <v>0.21767898582689243</v>
      </c>
      <c r="M18" s="116">
        <f t="shared" si="13"/>
        <v>9.3689999999999998</v>
      </c>
      <c r="N18" s="117">
        <f t="shared" si="14"/>
        <v>0</v>
      </c>
      <c r="O18" s="117">
        <f t="shared" si="15"/>
        <v>7.9591875875031155</v>
      </c>
      <c r="P18" s="217">
        <f t="shared" si="16"/>
        <v>22</v>
      </c>
      <c r="Q18" s="218">
        <f t="shared" si="17"/>
        <v>0</v>
      </c>
      <c r="R18" s="218">
        <f t="shared" si="18"/>
        <v>83</v>
      </c>
      <c r="T18">
        <v>511</v>
      </c>
      <c r="U18">
        <v>2102</v>
      </c>
      <c r="V18" t="s">
        <v>231</v>
      </c>
      <c r="W18">
        <v>1042.82</v>
      </c>
      <c r="X18">
        <v>539.45100000000002</v>
      </c>
      <c r="Y18">
        <v>1.9330000000000001</v>
      </c>
      <c r="Z18">
        <v>9.3689999999999998</v>
      </c>
      <c r="AA18">
        <v>69.597486000000004</v>
      </c>
      <c r="AB18">
        <v>1.6527670000000001</v>
      </c>
      <c r="AC18">
        <v>26.135266999999999</v>
      </c>
      <c r="AD18" s="1">
        <v>227</v>
      </c>
      <c r="AE18">
        <v>0</v>
      </c>
      <c r="AF18">
        <v>83</v>
      </c>
      <c r="AG18">
        <v>70</v>
      </c>
      <c r="AH18">
        <v>14.983587</v>
      </c>
      <c r="AI18">
        <v>163.19999999999999</v>
      </c>
      <c r="AJ18">
        <v>0</v>
      </c>
      <c r="AK18">
        <v>22</v>
      </c>
      <c r="AL18">
        <v>3252</v>
      </c>
      <c r="AM18">
        <v>0.91734440130744366</v>
      </c>
      <c r="AN18" t="s">
        <v>68</v>
      </c>
      <c r="AO18">
        <v>241.31</v>
      </c>
      <c r="AP18" t="s">
        <v>345</v>
      </c>
      <c r="AQ18" t="s">
        <v>115</v>
      </c>
      <c r="AR18" t="s">
        <v>116</v>
      </c>
      <c r="AS18" t="s">
        <v>115</v>
      </c>
      <c r="AT18" t="s">
        <v>116</v>
      </c>
      <c r="AU18" t="s">
        <v>172</v>
      </c>
      <c r="AV18" t="s">
        <v>231</v>
      </c>
      <c r="AW18" t="s">
        <v>68</v>
      </c>
      <c r="AX18">
        <v>2102</v>
      </c>
      <c r="AY18" t="s">
        <v>260</v>
      </c>
      <c r="AZ18">
        <v>6</v>
      </c>
      <c r="BA18" t="s">
        <v>251</v>
      </c>
      <c r="BB18">
        <v>6</v>
      </c>
      <c r="BC18">
        <v>1</v>
      </c>
      <c r="BE18" t="s">
        <v>68</v>
      </c>
      <c r="BF18">
        <v>0</v>
      </c>
      <c r="BG18" t="s">
        <v>236</v>
      </c>
      <c r="BI18" t="s">
        <v>115</v>
      </c>
      <c r="BJ18" t="s">
        <v>231</v>
      </c>
      <c r="BK18" t="s">
        <v>68</v>
      </c>
      <c r="BL18">
        <v>0.91734440130744366</v>
      </c>
      <c r="BM18">
        <v>2102</v>
      </c>
      <c r="BN18" t="s">
        <v>116</v>
      </c>
      <c r="BO18" t="s">
        <v>172</v>
      </c>
      <c r="BP18">
        <v>6</v>
      </c>
      <c r="BQ18">
        <v>1042.8200000000002</v>
      </c>
      <c r="BR18">
        <v>2.3747510075292088E-2</v>
      </c>
      <c r="BS18">
        <v>0.37552027382138481</v>
      </c>
      <c r="BT18">
        <v>0.21767898582689249</v>
      </c>
      <c r="BU18">
        <v>9.3689999999999998</v>
      </c>
      <c r="BV18">
        <v>0</v>
      </c>
      <c r="BW18">
        <v>7.9591875875031155</v>
      </c>
      <c r="BX18">
        <v>22</v>
      </c>
      <c r="BY18">
        <v>0</v>
      </c>
      <c r="BZ18">
        <v>83</v>
      </c>
    </row>
    <row r="19" spans="1:78" ht="16.5">
      <c r="A19" s="263" t="str">
        <f t="shared" si="1"/>
        <v>미추홀교통</v>
      </c>
      <c r="B19" s="123" t="str">
        <f t="shared" si="2"/>
        <v>배강현</v>
      </c>
      <c r="C19" s="124" t="str">
        <f t="shared" si="3"/>
        <v>C</v>
      </c>
      <c r="D19" s="125">
        <f t="shared" si="4"/>
        <v>0.85476190476190472</v>
      </c>
      <c r="E19" s="126">
        <f t="shared" si="5"/>
        <v>6005</v>
      </c>
      <c r="F19" s="127" t="str">
        <f t="shared" si="6"/>
        <v>12</v>
      </c>
      <c r="G19" s="128" t="str">
        <f t="shared" si="7"/>
        <v>70바2759</v>
      </c>
      <c r="H19" s="129">
        <f t="shared" si="8"/>
        <v>1</v>
      </c>
      <c r="I19" s="130">
        <f t="shared" si="9"/>
        <v>1474.38</v>
      </c>
      <c r="J19" s="131">
        <f t="shared" si="10"/>
        <v>5.0682340795912023E-2</v>
      </c>
      <c r="K19" s="131">
        <f t="shared" si="11"/>
        <v>0.41563298975715768</v>
      </c>
      <c r="L19" s="131">
        <f t="shared" si="12"/>
        <v>0.29978702912410637</v>
      </c>
      <c r="M19" s="132">
        <f t="shared" si="13"/>
        <v>12.553000000000001</v>
      </c>
      <c r="N19" s="133">
        <f t="shared" si="14"/>
        <v>0.94955167595870804</v>
      </c>
      <c r="O19" s="133">
        <f t="shared" si="15"/>
        <v>40.220295988822414</v>
      </c>
      <c r="P19" s="215">
        <f t="shared" si="16"/>
        <v>61</v>
      </c>
      <c r="Q19" s="216">
        <f t="shared" si="17"/>
        <v>14</v>
      </c>
      <c r="R19" s="216">
        <f t="shared" si="18"/>
        <v>593</v>
      </c>
      <c r="T19">
        <v>511</v>
      </c>
      <c r="U19">
        <v>6005</v>
      </c>
      <c r="V19" t="s">
        <v>196</v>
      </c>
      <c r="W19">
        <v>1474.38</v>
      </c>
      <c r="X19">
        <v>821.53099999999995</v>
      </c>
      <c r="Y19">
        <v>1.7949999999999999</v>
      </c>
      <c r="Z19">
        <v>12.553000000000001</v>
      </c>
      <c r="AA19">
        <v>101.54720399999999</v>
      </c>
      <c r="AB19">
        <v>5.1466500000000002</v>
      </c>
      <c r="AC19">
        <v>42.206367999999998</v>
      </c>
      <c r="AD19" s="1">
        <v>442</v>
      </c>
      <c r="AE19">
        <v>14</v>
      </c>
      <c r="AF19">
        <v>593</v>
      </c>
      <c r="AG19">
        <v>72</v>
      </c>
      <c r="AH19">
        <v>14.519157999999999</v>
      </c>
      <c r="AI19">
        <v>1019.3</v>
      </c>
      <c r="AJ19">
        <v>0</v>
      </c>
      <c r="AK19">
        <v>61</v>
      </c>
      <c r="AL19">
        <v>20107</v>
      </c>
      <c r="AM19">
        <v>0.85476190476190472</v>
      </c>
      <c r="AN19" t="s">
        <v>69</v>
      </c>
      <c r="AO19">
        <v>1474.38</v>
      </c>
      <c r="AP19" t="s">
        <v>346</v>
      </c>
      <c r="AQ19" t="s">
        <v>115</v>
      </c>
      <c r="AR19" t="s">
        <v>116</v>
      </c>
      <c r="AS19" t="s">
        <v>115</v>
      </c>
      <c r="AT19" t="s">
        <v>116</v>
      </c>
      <c r="AU19" t="s">
        <v>173</v>
      </c>
      <c r="AV19" t="s">
        <v>196</v>
      </c>
      <c r="AW19" t="s">
        <v>69</v>
      </c>
      <c r="AX19">
        <v>6005</v>
      </c>
      <c r="AY19" t="s">
        <v>263</v>
      </c>
      <c r="AZ19">
        <v>7</v>
      </c>
      <c r="BA19" t="s">
        <v>277</v>
      </c>
      <c r="BB19">
        <v>1</v>
      </c>
      <c r="BC19">
        <v>1</v>
      </c>
      <c r="BE19" t="s">
        <v>69</v>
      </c>
      <c r="BF19">
        <v>0</v>
      </c>
      <c r="BG19" t="s">
        <v>236</v>
      </c>
      <c r="BI19" t="s">
        <v>115</v>
      </c>
      <c r="BJ19" t="s">
        <v>196</v>
      </c>
      <c r="BK19" t="s">
        <v>69</v>
      </c>
      <c r="BL19">
        <v>0.85476190476190472</v>
      </c>
      <c r="BM19">
        <v>6005</v>
      </c>
      <c r="BN19" t="s">
        <v>116</v>
      </c>
      <c r="BO19" t="s">
        <v>173</v>
      </c>
      <c r="BP19">
        <v>1</v>
      </c>
      <c r="BQ19">
        <v>1474.38</v>
      </c>
      <c r="BR19">
        <v>5.0682340795912023E-2</v>
      </c>
      <c r="BS19">
        <v>0.41563298975715768</v>
      </c>
      <c r="BT19">
        <v>0.29978702912410637</v>
      </c>
      <c r="BU19">
        <v>12.553000000000001</v>
      </c>
      <c r="BV19">
        <v>0.94955167595870804</v>
      </c>
      <c r="BW19">
        <v>40.220295988822414</v>
      </c>
      <c r="BX19">
        <v>61</v>
      </c>
      <c r="BY19">
        <v>14</v>
      </c>
      <c r="BZ19">
        <v>593</v>
      </c>
    </row>
    <row r="20" spans="1:78" ht="16.5">
      <c r="A20" s="264" t="str">
        <f t="shared" si="1"/>
        <v>미추홀교통</v>
      </c>
      <c r="B20" s="107" t="str">
        <f t="shared" si="2"/>
        <v>선명구</v>
      </c>
      <c r="C20" s="108" t="str">
        <f t="shared" si="3"/>
        <v>D</v>
      </c>
      <c r="D20" s="109">
        <f t="shared" si="4"/>
        <v>0.83063393991007528</v>
      </c>
      <c r="E20" s="110">
        <f t="shared" si="5"/>
        <v>714</v>
      </c>
      <c r="F20" s="111" t="str">
        <f t="shared" si="6"/>
        <v>76</v>
      </c>
      <c r="G20" s="112" t="str">
        <f t="shared" si="7"/>
        <v>70바2694</v>
      </c>
      <c r="H20" s="113">
        <f t="shared" si="8"/>
        <v>2</v>
      </c>
      <c r="I20" s="114">
        <f t="shared" si="9"/>
        <v>2371.7109999999998</v>
      </c>
      <c r="J20" s="115">
        <f t="shared" si="10"/>
        <v>1.8377014084715423E-2</v>
      </c>
      <c r="K20" s="115">
        <f t="shared" si="11"/>
        <v>0.31508272976555679</v>
      </c>
      <c r="L20" s="115">
        <f t="shared" si="12"/>
        <v>0.30399993928433949</v>
      </c>
      <c r="M20" s="116">
        <f t="shared" si="13"/>
        <v>9.31</v>
      </c>
      <c r="N20" s="117">
        <f t="shared" si="14"/>
        <v>0.16865461264041026</v>
      </c>
      <c r="O20" s="117">
        <f t="shared" si="15"/>
        <v>25.298191896061539</v>
      </c>
      <c r="P20" s="217">
        <f t="shared" si="16"/>
        <v>0</v>
      </c>
      <c r="Q20" s="218">
        <f t="shared" si="17"/>
        <v>4</v>
      </c>
      <c r="R20" s="218">
        <f t="shared" si="18"/>
        <v>600</v>
      </c>
      <c r="T20">
        <v>511</v>
      </c>
      <c r="U20">
        <v>714</v>
      </c>
      <c r="V20" t="s">
        <v>197</v>
      </c>
      <c r="W20">
        <v>2371.7109999999998</v>
      </c>
      <c r="X20">
        <v>921.327</v>
      </c>
      <c r="Y20">
        <v>2.5739999999999998</v>
      </c>
      <c r="Z20">
        <v>9.31</v>
      </c>
      <c r="AA20">
        <v>138.42466400000001</v>
      </c>
      <c r="AB20">
        <v>2.5438320000000001</v>
      </c>
      <c r="AC20">
        <v>43.615220999999998</v>
      </c>
      <c r="AD20" s="1">
        <v>721</v>
      </c>
      <c r="AE20">
        <v>4</v>
      </c>
      <c r="AF20">
        <v>600</v>
      </c>
      <c r="AG20">
        <v>74</v>
      </c>
      <c r="AH20">
        <v>17.133586000000001</v>
      </c>
      <c r="AI20">
        <v>369.5</v>
      </c>
      <c r="AJ20">
        <v>0</v>
      </c>
      <c r="AK20">
        <v>0</v>
      </c>
      <c r="AL20">
        <v>0</v>
      </c>
      <c r="AM20">
        <v>0.83063393991007528</v>
      </c>
      <c r="AN20" t="s">
        <v>67</v>
      </c>
      <c r="AO20">
        <v>2243.0509999999999</v>
      </c>
      <c r="AP20" t="s">
        <v>347</v>
      </c>
      <c r="AQ20" t="s">
        <v>115</v>
      </c>
      <c r="AR20" t="s">
        <v>118</v>
      </c>
      <c r="AS20" t="s">
        <v>115</v>
      </c>
      <c r="AT20" t="s">
        <v>118</v>
      </c>
      <c r="AU20" t="s">
        <v>182</v>
      </c>
      <c r="AV20" t="s">
        <v>197</v>
      </c>
      <c r="AW20" t="s">
        <v>67</v>
      </c>
      <c r="AX20">
        <v>714</v>
      </c>
      <c r="AY20" t="s">
        <v>269</v>
      </c>
      <c r="AZ20">
        <v>4</v>
      </c>
      <c r="BA20" t="s">
        <v>275</v>
      </c>
      <c r="BB20">
        <v>2</v>
      </c>
      <c r="BC20">
        <v>1</v>
      </c>
      <c r="BE20" t="s">
        <v>67</v>
      </c>
      <c r="BF20">
        <v>0</v>
      </c>
      <c r="BG20" t="s">
        <v>236</v>
      </c>
      <c r="BI20" t="s">
        <v>115</v>
      </c>
      <c r="BJ20" t="s">
        <v>197</v>
      </c>
      <c r="BK20" t="s">
        <v>67</v>
      </c>
      <c r="BL20">
        <v>0.83063393991007528</v>
      </c>
      <c r="BM20">
        <v>714</v>
      </c>
      <c r="BN20" t="s">
        <v>118</v>
      </c>
      <c r="BO20" t="s">
        <v>182</v>
      </c>
      <c r="BP20">
        <v>2</v>
      </c>
      <c r="BQ20">
        <v>2371.7109999999998</v>
      </c>
      <c r="BR20">
        <v>1.8377014084715423E-2</v>
      </c>
      <c r="BS20">
        <v>0.31508272976555679</v>
      </c>
      <c r="BT20">
        <v>0.30399993928433949</v>
      </c>
      <c r="BU20">
        <v>9.31</v>
      </c>
      <c r="BV20">
        <v>0.16865461264041026</v>
      </c>
      <c r="BW20">
        <v>25.298191896061539</v>
      </c>
      <c r="BX20">
        <v>0</v>
      </c>
      <c r="BY20">
        <v>4</v>
      </c>
      <c r="BZ20">
        <v>600</v>
      </c>
    </row>
    <row r="21" spans="1:78" ht="16.5">
      <c r="A21" s="263" t="str">
        <f t="shared" si="1"/>
        <v>미추홀교통</v>
      </c>
      <c r="B21" s="123" t="str">
        <f t="shared" si="2"/>
        <v>성현종</v>
      </c>
      <c r="C21" s="124" t="str">
        <f t="shared" si="3"/>
        <v>B</v>
      </c>
      <c r="D21" s="125">
        <f t="shared" si="4"/>
        <v>0.92428571428571427</v>
      </c>
      <c r="E21" s="126">
        <f t="shared" si="5"/>
        <v>6000</v>
      </c>
      <c r="F21" s="127" t="str">
        <f t="shared" si="6"/>
        <v>12</v>
      </c>
      <c r="G21" s="128" t="str">
        <f t="shared" si="7"/>
        <v>70바2771</v>
      </c>
      <c r="H21" s="129">
        <f t="shared" si="8"/>
        <v>1</v>
      </c>
      <c r="I21" s="130">
        <f t="shared" si="9"/>
        <v>1646.13</v>
      </c>
      <c r="J21" s="131">
        <f t="shared" si="10"/>
        <v>2.2331587146304836E-2</v>
      </c>
      <c r="K21" s="131">
        <f t="shared" si="11"/>
        <v>0.40645572908638944</v>
      </c>
      <c r="L21" s="131">
        <f t="shared" si="12"/>
        <v>0.2065450480824722</v>
      </c>
      <c r="M21" s="132">
        <f t="shared" si="13"/>
        <v>11.082000000000001</v>
      </c>
      <c r="N21" s="133">
        <f t="shared" si="14"/>
        <v>6.0748543553668294E-2</v>
      </c>
      <c r="O21" s="133">
        <f t="shared" si="15"/>
        <v>49.510062996239661</v>
      </c>
      <c r="P21" s="215">
        <f t="shared" si="16"/>
        <v>37</v>
      </c>
      <c r="Q21" s="216">
        <f t="shared" si="17"/>
        <v>1</v>
      </c>
      <c r="R21" s="216">
        <f t="shared" si="18"/>
        <v>815</v>
      </c>
      <c r="T21">
        <v>511</v>
      </c>
      <c r="U21">
        <v>6000</v>
      </c>
      <c r="V21" t="s">
        <v>198</v>
      </c>
      <c r="W21">
        <v>1646.13</v>
      </c>
      <c r="X21">
        <v>848.11099999999999</v>
      </c>
      <c r="Y21">
        <v>1.9410000000000001</v>
      </c>
      <c r="Z21">
        <v>11.082000000000001</v>
      </c>
      <c r="AA21">
        <v>105.91553500000001</v>
      </c>
      <c r="AB21">
        <v>2.365262</v>
      </c>
      <c r="AC21">
        <v>43.049976000000001</v>
      </c>
      <c r="AD21" s="1">
        <v>340</v>
      </c>
      <c r="AE21">
        <v>1</v>
      </c>
      <c r="AF21">
        <v>815</v>
      </c>
      <c r="AG21">
        <v>75</v>
      </c>
      <c r="AH21">
        <v>15.541912</v>
      </c>
      <c r="AI21">
        <v>744.4</v>
      </c>
      <c r="AJ21">
        <v>0</v>
      </c>
      <c r="AK21">
        <v>37</v>
      </c>
      <c r="AL21">
        <v>6870</v>
      </c>
      <c r="AM21">
        <v>0.92428571428571427</v>
      </c>
      <c r="AN21" t="s">
        <v>68</v>
      </c>
      <c r="AO21">
        <v>1646.13</v>
      </c>
      <c r="AP21" t="s">
        <v>348</v>
      </c>
      <c r="AQ21" t="s">
        <v>115</v>
      </c>
      <c r="AR21" t="s">
        <v>116</v>
      </c>
      <c r="AS21" t="s">
        <v>115</v>
      </c>
      <c r="AT21" t="s">
        <v>116</v>
      </c>
      <c r="AU21" t="s">
        <v>176</v>
      </c>
      <c r="AV21" t="s">
        <v>198</v>
      </c>
      <c r="AW21" t="s">
        <v>68</v>
      </c>
      <c r="AX21">
        <v>6000</v>
      </c>
      <c r="AY21" t="s">
        <v>260</v>
      </c>
      <c r="AZ21">
        <v>3</v>
      </c>
      <c r="BA21" t="s">
        <v>225</v>
      </c>
      <c r="BB21">
        <v>1</v>
      </c>
      <c r="BC21">
        <v>1</v>
      </c>
      <c r="BE21" t="s">
        <v>69</v>
      </c>
      <c r="BF21">
        <v>1</v>
      </c>
      <c r="BG21" t="s">
        <v>234</v>
      </c>
      <c r="BI21" t="s">
        <v>115</v>
      </c>
      <c r="BJ21" t="s">
        <v>198</v>
      </c>
      <c r="BK21" t="s">
        <v>68</v>
      </c>
      <c r="BL21">
        <v>0.92428571428571427</v>
      </c>
      <c r="BM21">
        <v>6000</v>
      </c>
      <c r="BN21" t="s">
        <v>116</v>
      </c>
      <c r="BO21" t="s">
        <v>176</v>
      </c>
      <c r="BP21">
        <v>1</v>
      </c>
      <c r="BQ21">
        <v>1646.13</v>
      </c>
      <c r="BR21">
        <v>2.2331587146304836E-2</v>
      </c>
      <c r="BS21">
        <v>0.40645572908638944</v>
      </c>
      <c r="BT21">
        <v>0.2065450480824722</v>
      </c>
      <c r="BU21">
        <v>11.082000000000001</v>
      </c>
      <c r="BV21">
        <v>6.0748543553668294E-2</v>
      </c>
      <c r="BW21">
        <v>49.510062996239661</v>
      </c>
      <c r="BX21">
        <v>37</v>
      </c>
      <c r="BY21">
        <v>1</v>
      </c>
      <c r="BZ21">
        <v>815</v>
      </c>
    </row>
    <row r="22" spans="1:78" ht="16.5">
      <c r="A22" s="264" t="str">
        <f t="shared" si="1"/>
        <v>미추홀교통</v>
      </c>
      <c r="B22" s="107" t="str">
        <f t="shared" si="2"/>
        <v>안희석</v>
      </c>
      <c r="C22" s="108" t="str">
        <f t="shared" si="3"/>
        <v>F</v>
      </c>
      <c r="D22" s="109">
        <f t="shared" si="4"/>
        <v>0.74977990332286859</v>
      </c>
      <c r="E22" s="110">
        <f t="shared" si="5"/>
        <v>2824</v>
      </c>
      <c r="F22" s="111" t="str">
        <f t="shared" si="6"/>
        <v>76</v>
      </c>
      <c r="G22" s="112" t="str">
        <f t="shared" si="7"/>
        <v>70바2764</v>
      </c>
      <c r="H22" s="113">
        <f t="shared" si="8"/>
        <v>4</v>
      </c>
      <c r="I22" s="114">
        <f t="shared" si="9"/>
        <v>820.89</v>
      </c>
      <c r="J22" s="115">
        <f t="shared" si="10"/>
        <v>3.1117939882927985E-2</v>
      </c>
      <c r="K22" s="115">
        <f t="shared" si="11"/>
        <v>0.36523070420974213</v>
      </c>
      <c r="L22" s="115">
        <f t="shared" si="12"/>
        <v>0.28140189306728064</v>
      </c>
      <c r="M22" s="116">
        <f t="shared" si="13"/>
        <v>10.907999999999999</v>
      </c>
      <c r="N22" s="117">
        <f t="shared" si="14"/>
        <v>0</v>
      </c>
      <c r="O22" s="117">
        <f t="shared" si="15"/>
        <v>34.962053381086385</v>
      </c>
      <c r="P22" s="217">
        <f t="shared" si="16"/>
        <v>15</v>
      </c>
      <c r="Q22" s="218">
        <f t="shared" si="17"/>
        <v>0</v>
      </c>
      <c r="R22" s="218">
        <f t="shared" si="18"/>
        <v>287</v>
      </c>
      <c r="T22">
        <v>511</v>
      </c>
      <c r="U22">
        <v>2824</v>
      </c>
      <c r="V22" t="s">
        <v>199</v>
      </c>
      <c r="W22">
        <v>820.89</v>
      </c>
      <c r="X22">
        <v>353.738</v>
      </c>
      <c r="Y22">
        <v>2.3210000000000002</v>
      </c>
      <c r="Z22">
        <v>10.907999999999999</v>
      </c>
      <c r="AA22">
        <v>51.916933</v>
      </c>
      <c r="AB22">
        <v>1.615548</v>
      </c>
      <c r="AC22">
        <v>18.961658</v>
      </c>
      <c r="AD22" s="1">
        <v>231</v>
      </c>
      <c r="AE22">
        <v>0</v>
      </c>
      <c r="AF22">
        <v>287</v>
      </c>
      <c r="AG22">
        <v>72</v>
      </c>
      <c r="AH22">
        <v>15.811604000000001</v>
      </c>
      <c r="AI22">
        <v>486.7</v>
      </c>
      <c r="AJ22">
        <v>0</v>
      </c>
      <c r="AK22">
        <v>15</v>
      </c>
      <c r="AL22">
        <v>3085</v>
      </c>
      <c r="AM22">
        <v>0.74977990332286859</v>
      </c>
      <c r="AN22" t="s">
        <v>70</v>
      </c>
      <c r="AO22">
        <v>249.81899999999999</v>
      </c>
      <c r="AP22" t="s">
        <v>349</v>
      </c>
      <c r="AQ22" t="s">
        <v>115</v>
      </c>
      <c r="AR22" t="s">
        <v>118</v>
      </c>
      <c r="AS22" t="s">
        <v>115</v>
      </c>
      <c r="AT22" t="s">
        <v>118</v>
      </c>
      <c r="AU22" t="s">
        <v>185</v>
      </c>
      <c r="AV22" t="s">
        <v>199</v>
      </c>
      <c r="AW22" t="s">
        <v>70</v>
      </c>
      <c r="AX22">
        <v>2824</v>
      </c>
      <c r="AY22" t="s">
        <v>271</v>
      </c>
      <c r="AZ22">
        <v>4</v>
      </c>
      <c r="BA22" t="s">
        <v>320</v>
      </c>
      <c r="BB22">
        <v>4</v>
      </c>
      <c r="BC22">
        <v>1</v>
      </c>
      <c r="BE22" t="s">
        <v>70</v>
      </c>
      <c r="BF22">
        <v>0</v>
      </c>
      <c r="BG22" t="s">
        <v>236</v>
      </c>
      <c r="BI22" t="s">
        <v>115</v>
      </c>
      <c r="BJ22" t="s">
        <v>199</v>
      </c>
      <c r="BK22" t="s">
        <v>70</v>
      </c>
      <c r="BL22">
        <v>0.74977990332286859</v>
      </c>
      <c r="BM22">
        <v>2824</v>
      </c>
      <c r="BN22" t="s">
        <v>118</v>
      </c>
      <c r="BO22" t="s">
        <v>185</v>
      </c>
      <c r="BP22">
        <v>4</v>
      </c>
      <c r="BQ22">
        <v>820.89</v>
      </c>
      <c r="BR22">
        <v>3.1117939882927985E-2</v>
      </c>
      <c r="BS22">
        <v>0.36523070420974213</v>
      </c>
      <c r="BT22">
        <v>0.28140189306728064</v>
      </c>
      <c r="BU22">
        <v>10.907999999999999</v>
      </c>
      <c r="BV22">
        <v>0</v>
      </c>
      <c r="BW22">
        <v>34.962053381086385</v>
      </c>
      <c r="BX22">
        <v>15</v>
      </c>
      <c r="BY22">
        <v>0</v>
      </c>
      <c r="BZ22">
        <v>287</v>
      </c>
    </row>
    <row r="23" spans="1:78" ht="16.5">
      <c r="A23" s="263" t="str">
        <f t="shared" si="1"/>
        <v>미추홀교통</v>
      </c>
      <c r="B23" s="123" t="str">
        <f t="shared" si="2"/>
        <v>오승환</v>
      </c>
      <c r="C23" s="124" t="str">
        <f t="shared" si="3"/>
        <v>F</v>
      </c>
      <c r="D23" s="125">
        <f t="shared" si="4"/>
        <v>0.7587096774193548</v>
      </c>
      <c r="E23" s="126">
        <f t="shared" si="5"/>
        <v>8777</v>
      </c>
      <c r="F23" s="127" t="str">
        <f t="shared" si="6"/>
        <v>76</v>
      </c>
      <c r="G23" s="128" t="str">
        <f t="shared" si="7"/>
        <v>70바2677</v>
      </c>
      <c r="H23" s="129">
        <f t="shared" si="8"/>
        <v>1</v>
      </c>
      <c r="I23" s="130">
        <f t="shared" si="9"/>
        <v>5699.7049999999999</v>
      </c>
      <c r="J23" s="131">
        <f t="shared" si="10"/>
        <v>2.5630598985400505E-2</v>
      </c>
      <c r="K23" s="131">
        <f t="shared" si="11"/>
        <v>0.37931774820748598</v>
      </c>
      <c r="L23" s="131">
        <f t="shared" si="12"/>
        <v>0.29194493399219784</v>
      </c>
      <c r="M23" s="132">
        <f t="shared" si="13"/>
        <v>9.6539999999999999</v>
      </c>
      <c r="N23" s="133">
        <f t="shared" si="14"/>
        <v>0.52634303003401051</v>
      </c>
      <c r="O23" s="133">
        <f t="shared" si="15"/>
        <v>22.036228190757242</v>
      </c>
      <c r="P23" s="215">
        <f t="shared" si="16"/>
        <v>159</v>
      </c>
      <c r="Q23" s="216">
        <f t="shared" si="17"/>
        <v>30</v>
      </c>
      <c r="R23" s="216">
        <f t="shared" si="18"/>
        <v>1256</v>
      </c>
      <c r="T23">
        <v>511</v>
      </c>
      <c r="U23">
        <v>8777</v>
      </c>
      <c r="V23" t="s">
        <v>200</v>
      </c>
      <c r="W23">
        <v>5699.7049999999999</v>
      </c>
      <c r="X23">
        <v>2423.0219999999999</v>
      </c>
      <c r="Y23">
        <v>2.3519999999999999</v>
      </c>
      <c r="Z23">
        <v>9.6539999999999999</v>
      </c>
      <c r="AA23">
        <v>396.06327599999997</v>
      </c>
      <c r="AB23">
        <v>10.151339</v>
      </c>
      <c r="AC23">
        <v>150.23383000000001</v>
      </c>
      <c r="AD23" s="1">
        <v>1664</v>
      </c>
      <c r="AE23">
        <v>30</v>
      </c>
      <c r="AF23">
        <v>1256</v>
      </c>
      <c r="AG23">
        <v>75</v>
      </c>
      <c r="AH23">
        <v>14.390893999999999</v>
      </c>
      <c r="AI23">
        <v>3568.9</v>
      </c>
      <c r="AJ23">
        <v>0</v>
      </c>
      <c r="AK23">
        <v>159</v>
      </c>
      <c r="AL23">
        <v>112550</v>
      </c>
      <c r="AM23">
        <v>0.7587096774193548</v>
      </c>
      <c r="AN23" t="s">
        <v>70</v>
      </c>
      <c r="AO23">
        <v>5699.7049999999999</v>
      </c>
      <c r="AP23" t="s">
        <v>350</v>
      </c>
      <c r="AQ23" t="s">
        <v>115</v>
      </c>
      <c r="AR23" t="s">
        <v>118</v>
      </c>
      <c r="AS23" t="s">
        <v>115</v>
      </c>
      <c r="AT23" t="s">
        <v>118</v>
      </c>
      <c r="AU23" t="s">
        <v>178</v>
      </c>
      <c r="AV23" t="s">
        <v>200</v>
      </c>
      <c r="AW23" t="s">
        <v>70</v>
      </c>
      <c r="AX23">
        <v>8777</v>
      </c>
      <c r="AY23" t="s">
        <v>271</v>
      </c>
      <c r="AZ23">
        <v>2</v>
      </c>
      <c r="BA23" t="s">
        <v>228</v>
      </c>
      <c r="BB23">
        <v>1</v>
      </c>
      <c r="BC23">
        <v>1</v>
      </c>
      <c r="BE23" t="s">
        <v>70</v>
      </c>
      <c r="BF23">
        <v>0</v>
      </c>
      <c r="BG23" t="s">
        <v>236</v>
      </c>
      <c r="BI23" t="s">
        <v>115</v>
      </c>
      <c r="BJ23" t="s">
        <v>200</v>
      </c>
      <c r="BK23" t="s">
        <v>70</v>
      </c>
      <c r="BL23">
        <v>0.7587096774193548</v>
      </c>
      <c r="BM23">
        <v>8777</v>
      </c>
      <c r="BN23" t="s">
        <v>118</v>
      </c>
      <c r="BO23" t="s">
        <v>178</v>
      </c>
      <c r="BP23">
        <v>1</v>
      </c>
      <c r="BQ23">
        <v>5699.7049999999999</v>
      </c>
      <c r="BR23">
        <v>2.5630598985400505E-2</v>
      </c>
      <c r="BS23">
        <v>0.37931774820748598</v>
      </c>
      <c r="BT23">
        <v>0.29194493399219784</v>
      </c>
      <c r="BU23">
        <v>9.6539999999999999</v>
      </c>
      <c r="BV23">
        <v>0.52634303003401051</v>
      </c>
      <c r="BW23">
        <v>22.036228190757242</v>
      </c>
      <c r="BX23">
        <v>159</v>
      </c>
      <c r="BY23">
        <v>30</v>
      </c>
      <c r="BZ23">
        <v>1256</v>
      </c>
    </row>
    <row r="24" spans="1:78" ht="16.5">
      <c r="A24" s="264" t="str">
        <f t="shared" si="1"/>
        <v>미추홀교통</v>
      </c>
      <c r="B24" s="107" t="str">
        <f t="shared" si="2"/>
        <v>유용덕</v>
      </c>
      <c r="C24" s="108" t="str">
        <f t="shared" si="3"/>
        <v>B</v>
      </c>
      <c r="D24" s="109">
        <f t="shared" si="4"/>
        <v>0.91142857142857137</v>
      </c>
      <c r="E24" s="110">
        <f t="shared" si="5"/>
        <v>6516</v>
      </c>
      <c r="F24" s="111" t="str">
        <f t="shared" si="6"/>
        <v>12</v>
      </c>
      <c r="G24" s="112" t="str">
        <f t="shared" si="7"/>
        <v>70바2777</v>
      </c>
      <c r="H24" s="113">
        <f t="shared" si="8"/>
        <v>1</v>
      </c>
      <c r="I24" s="114">
        <f t="shared" si="9"/>
        <v>1919.4390000000001</v>
      </c>
      <c r="J24" s="115">
        <f t="shared" si="10"/>
        <v>1.1428867899664042E-2</v>
      </c>
      <c r="K24" s="115">
        <f t="shared" si="11"/>
        <v>0.40568425340386605</v>
      </c>
      <c r="L24" s="115">
        <f t="shared" si="12"/>
        <v>0.2469471548718141</v>
      </c>
      <c r="M24" s="116">
        <f t="shared" si="13"/>
        <v>11.228999999999999</v>
      </c>
      <c r="N24" s="117">
        <f t="shared" si="14"/>
        <v>0.10419711176025911</v>
      </c>
      <c r="O24" s="117">
        <f t="shared" si="15"/>
        <v>61.997281497354173</v>
      </c>
      <c r="P24" s="217">
        <f t="shared" si="16"/>
        <v>60</v>
      </c>
      <c r="Q24" s="218">
        <f t="shared" si="17"/>
        <v>2</v>
      </c>
      <c r="R24" s="218">
        <f t="shared" si="18"/>
        <v>1190</v>
      </c>
      <c r="T24">
        <v>511</v>
      </c>
      <c r="U24">
        <v>6516</v>
      </c>
      <c r="V24" t="s">
        <v>201</v>
      </c>
      <c r="W24">
        <v>1919.4390000000001</v>
      </c>
      <c r="X24">
        <v>1002.672</v>
      </c>
      <c r="Y24">
        <v>1.9139999999999999</v>
      </c>
      <c r="Z24">
        <v>11.228999999999999</v>
      </c>
      <c r="AA24">
        <v>121.71747999999999</v>
      </c>
      <c r="AB24">
        <v>1.3910929999999999</v>
      </c>
      <c r="AC24">
        <v>49.378864999999998</v>
      </c>
      <c r="AD24" s="1">
        <v>474</v>
      </c>
      <c r="AE24">
        <v>2</v>
      </c>
      <c r="AF24">
        <v>1190</v>
      </c>
      <c r="AG24">
        <v>89</v>
      </c>
      <c r="AH24">
        <v>15.769624</v>
      </c>
      <c r="AI24">
        <v>2862</v>
      </c>
      <c r="AJ24">
        <v>29.4</v>
      </c>
      <c r="AK24">
        <v>60</v>
      </c>
      <c r="AL24">
        <v>13409</v>
      </c>
      <c r="AM24">
        <v>0.91142857142857137</v>
      </c>
      <c r="AN24" t="s">
        <v>68</v>
      </c>
      <c r="AO24">
        <v>1919.4390000000001</v>
      </c>
      <c r="AP24" t="s">
        <v>351</v>
      </c>
      <c r="AQ24" t="s">
        <v>115</v>
      </c>
      <c r="AR24" t="s">
        <v>116</v>
      </c>
      <c r="AS24" t="s">
        <v>115</v>
      </c>
      <c r="AT24" t="s">
        <v>116</v>
      </c>
      <c r="AU24" t="s">
        <v>177</v>
      </c>
      <c r="AV24" t="s">
        <v>201</v>
      </c>
      <c r="AW24" t="s">
        <v>68</v>
      </c>
      <c r="AX24">
        <v>6516</v>
      </c>
      <c r="AY24" t="s">
        <v>260</v>
      </c>
      <c r="AZ24">
        <v>8</v>
      </c>
      <c r="BA24" t="s">
        <v>352</v>
      </c>
      <c r="BB24">
        <v>1</v>
      </c>
      <c r="BC24">
        <v>1</v>
      </c>
      <c r="BE24" t="s">
        <v>66</v>
      </c>
      <c r="BF24">
        <v>-1</v>
      </c>
      <c r="BG24" t="s">
        <v>238</v>
      </c>
      <c r="BI24" t="s">
        <v>115</v>
      </c>
      <c r="BJ24" t="s">
        <v>201</v>
      </c>
      <c r="BK24" t="s">
        <v>68</v>
      </c>
      <c r="BL24">
        <v>0.91142857142857137</v>
      </c>
      <c r="BM24">
        <v>6516</v>
      </c>
      <c r="BN24" t="s">
        <v>116</v>
      </c>
      <c r="BO24" t="s">
        <v>177</v>
      </c>
      <c r="BP24">
        <v>1</v>
      </c>
      <c r="BQ24">
        <v>1919.4390000000001</v>
      </c>
      <c r="BR24">
        <v>1.1428867899664042E-2</v>
      </c>
      <c r="BS24">
        <v>0.40568425340386605</v>
      </c>
      <c r="BT24">
        <v>0.2469471548718141</v>
      </c>
      <c r="BU24">
        <v>11.228999999999999</v>
      </c>
      <c r="BV24">
        <v>0.10419711176025911</v>
      </c>
      <c r="BW24">
        <v>61.997281497354173</v>
      </c>
      <c r="BX24">
        <v>60</v>
      </c>
      <c r="BY24">
        <v>2</v>
      </c>
      <c r="BZ24">
        <v>1190</v>
      </c>
    </row>
    <row r="25" spans="1:78" ht="16.5">
      <c r="A25" s="263" t="str">
        <f t="shared" si="1"/>
        <v>미추홀교통</v>
      </c>
      <c r="B25" s="123" t="str">
        <f t="shared" si="2"/>
        <v>이규택</v>
      </c>
      <c r="C25" s="124" t="str">
        <f t="shared" si="3"/>
        <v>D</v>
      </c>
      <c r="D25" s="125">
        <f t="shared" si="4"/>
        <v>0.8409523809523809</v>
      </c>
      <c r="E25" s="126">
        <f t="shared" si="5"/>
        <v>3453</v>
      </c>
      <c r="F25" s="127" t="str">
        <f t="shared" si="6"/>
        <v>12</v>
      </c>
      <c r="G25" s="128" t="str">
        <f t="shared" si="7"/>
        <v>70바2867</v>
      </c>
      <c r="H25" s="129">
        <f t="shared" si="8"/>
        <v>1</v>
      </c>
      <c r="I25" s="130">
        <f t="shared" si="9"/>
        <v>4982.192</v>
      </c>
      <c r="J25" s="131">
        <f t="shared" si="10"/>
        <v>7.0801387413512329E-2</v>
      </c>
      <c r="K25" s="131">
        <f t="shared" si="11"/>
        <v>0.38012551686137275</v>
      </c>
      <c r="L25" s="131">
        <f t="shared" si="12"/>
        <v>0.22199064187008449</v>
      </c>
      <c r="M25" s="132">
        <f t="shared" si="13"/>
        <v>11.007999999999999</v>
      </c>
      <c r="N25" s="133">
        <f t="shared" si="14"/>
        <v>0.10035743303349208</v>
      </c>
      <c r="O25" s="133">
        <f t="shared" si="15"/>
        <v>29.685728691306959</v>
      </c>
      <c r="P25" s="215">
        <f t="shared" si="16"/>
        <v>169</v>
      </c>
      <c r="Q25" s="216">
        <f t="shared" si="17"/>
        <v>5</v>
      </c>
      <c r="R25" s="216">
        <f t="shared" si="18"/>
        <v>1479</v>
      </c>
      <c r="T25">
        <v>511</v>
      </c>
      <c r="U25">
        <v>3453</v>
      </c>
      <c r="V25" t="s">
        <v>289</v>
      </c>
      <c r="W25">
        <v>4982.192</v>
      </c>
      <c r="X25">
        <v>2820.4769999999999</v>
      </c>
      <c r="Y25">
        <v>1.766</v>
      </c>
      <c r="Z25">
        <v>11.007999999999999</v>
      </c>
      <c r="AA25">
        <v>350.88688100000002</v>
      </c>
      <c r="AB25">
        <v>24.843278000000002</v>
      </c>
      <c r="AC25">
        <v>133.381057</v>
      </c>
      <c r="AD25" s="1">
        <v>1106</v>
      </c>
      <c r="AE25">
        <v>5</v>
      </c>
      <c r="AF25">
        <v>1479</v>
      </c>
      <c r="AG25">
        <v>76</v>
      </c>
      <c r="AH25">
        <v>14.198855</v>
      </c>
      <c r="AI25">
        <v>5770.4</v>
      </c>
      <c r="AJ25">
        <v>0</v>
      </c>
      <c r="AK25">
        <v>169</v>
      </c>
      <c r="AL25">
        <v>35575</v>
      </c>
      <c r="AM25">
        <v>0.8409523809523809</v>
      </c>
      <c r="AN25" t="s">
        <v>67</v>
      </c>
      <c r="AO25">
        <v>4982.192</v>
      </c>
      <c r="AP25" t="s">
        <v>353</v>
      </c>
      <c r="AQ25" t="s">
        <v>115</v>
      </c>
      <c r="AR25" t="s">
        <v>116</v>
      </c>
      <c r="AS25" t="s">
        <v>115</v>
      </c>
      <c r="AT25" t="s">
        <v>116</v>
      </c>
      <c r="AU25" t="s">
        <v>284</v>
      </c>
      <c r="AV25" t="s">
        <v>289</v>
      </c>
      <c r="AW25" t="s">
        <v>67</v>
      </c>
      <c r="AX25">
        <v>3453</v>
      </c>
      <c r="AY25" t="s">
        <v>265</v>
      </c>
      <c r="AZ25">
        <v>2</v>
      </c>
      <c r="BA25" t="s">
        <v>240</v>
      </c>
      <c r="BB25">
        <v>1</v>
      </c>
      <c r="BC25">
        <v>1</v>
      </c>
      <c r="BE25" t="s">
        <v>69</v>
      </c>
      <c r="BF25">
        <v>-1</v>
      </c>
      <c r="BG25" t="s">
        <v>238</v>
      </c>
      <c r="BI25" t="s">
        <v>115</v>
      </c>
      <c r="BJ25" t="s">
        <v>289</v>
      </c>
      <c r="BK25" t="s">
        <v>67</v>
      </c>
      <c r="BL25">
        <v>0.8409523809523809</v>
      </c>
      <c r="BM25">
        <v>3453</v>
      </c>
      <c r="BN25" t="s">
        <v>116</v>
      </c>
      <c r="BO25" t="s">
        <v>284</v>
      </c>
      <c r="BP25">
        <v>1</v>
      </c>
      <c r="BQ25">
        <v>4982.192</v>
      </c>
      <c r="BR25">
        <v>7.0801387413512329E-2</v>
      </c>
      <c r="BS25">
        <v>0.38012551686137275</v>
      </c>
      <c r="BT25">
        <v>0.22199064187008449</v>
      </c>
      <c r="BU25">
        <v>11.007999999999999</v>
      </c>
      <c r="BV25">
        <v>0.10035743303349208</v>
      </c>
      <c r="BW25">
        <v>29.685728691306959</v>
      </c>
      <c r="BX25">
        <v>169</v>
      </c>
      <c r="BY25">
        <v>5</v>
      </c>
      <c r="BZ25">
        <v>1479</v>
      </c>
    </row>
    <row r="26" spans="1:78" ht="16.5">
      <c r="A26" s="264" t="str">
        <f t="shared" si="1"/>
        <v>미추홀교통</v>
      </c>
      <c r="B26" s="107" t="str">
        <f t="shared" si="2"/>
        <v>이남용</v>
      </c>
      <c r="C26" s="108" t="str">
        <f t="shared" si="3"/>
        <v>D</v>
      </c>
      <c r="D26" s="109">
        <f t="shared" si="4"/>
        <v>0.80380952380952375</v>
      </c>
      <c r="E26" s="110">
        <f t="shared" si="5"/>
        <v>1934</v>
      </c>
      <c r="F26" s="111" t="str">
        <f t="shared" si="6"/>
        <v>12</v>
      </c>
      <c r="G26" s="112" t="str">
        <f t="shared" si="7"/>
        <v>70바2651</v>
      </c>
      <c r="H26" s="113">
        <f t="shared" si="8"/>
        <v>1</v>
      </c>
      <c r="I26" s="114">
        <f t="shared" si="9"/>
        <v>572.62199999999996</v>
      </c>
      <c r="J26" s="115">
        <f t="shared" si="10"/>
        <v>2.5391711981869337E-2</v>
      </c>
      <c r="K26" s="115">
        <f t="shared" si="11"/>
        <v>0.39911716253774931</v>
      </c>
      <c r="L26" s="115">
        <f t="shared" si="12"/>
        <v>0.13446916115692378</v>
      </c>
      <c r="M26" s="116">
        <f t="shared" si="13"/>
        <v>17.434999999999999</v>
      </c>
      <c r="N26" s="117">
        <f t="shared" si="14"/>
        <v>0</v>
      </c>
      <c r="O26" s="117">
        <f t="shared" si="15"/>
        <v>31.958255184048117</v>
      </c>
      <c r="P26" s="217">
        <f t="shared" si="16"/>
        <v>24</v>
      </c>
      <c r="Q26" s="218">
        <f t="shared" si="17"/>
        <v>0</v>
      </c>
      <c r="R26" s="218">
        <f t="shared" si="18"/>
        <v>183</v>
      </c>
      <c r="T26">
        <v>511</v>
      </c>
      <c r="U26">
        <v>1934</v>
      </c>
      <c r="V26" t="s">
        <v>290</v>
      </c>
      <c r="W26">
        <v>572.62199999999996</v>
      </c>
      <c r="X26">
        <v>339.28500000000003</v>
      </c>
      <c r="Y26">
        <v>1.6879999999999999</v>
      </c>
      <c r="Z26">
        <v>17.434999999999999</v>
      </c>
      <c r="AA26">
        <v>31.845272999999999</v>
      </c>
      <c r="AB26">
        <v>0.80860600000000005</v>
      </c>
      <c r="AC26">
        <v>12.709994999999999</v>
      </c>
      <c r="AD26" s="1">
        <v>77</v>
      </c>
      <c r="AE26">
        <v>0</v>
      </c>
      <c r="AF26">
        <v>183</v>
      </c>
      <c r="AG26">
        <v>77</v>
      </c>
      <c r="AH26">
        <v>17.981380999999999</v>
      </c>
      <c r="AI26">
        <v>1697.7</v>
      </c>
      <c r="AJ26">
        <v>0</v>
      </c>
      <c r="AK26">
        <v>24</v>
      </c>
      <c r="AL26">
        <v>5890</v>
      </c>
      <c r="AM26">
        <v>0.80380952380952375</v>
      </c>
      <c r="AN26" t="s">
        <v>67</v>
      </c>
      <c r="AO26">
        <v>572.62199999999996</v>
      </c>
      <c r="AP26" t="s">
        <v>354</v>
      </c>
      <c r="AQ26" t="s">
        <v>115</v>
      </c>
      <c r="AR26" t="s">
        <v>116</v>
      </c>
      <c r="AS26" t="s">
        <v>115</v>
      </c>
      <c r="AT26" t="s">
        <v>116</v>
      </c>
      <c r="AU26" t="s">
        <v>170</v>
      </c>
      <c r="AV26" t="s">
        <v>290</v>
      </c>
      <c r="AW26" t="s">
        <v>67</v>
      </c>
      <c r="AX26">
        <v>1934</v>
      </c>
      <c r="AY26" t="s">
        <v>265</v>
      </c>
      <c r="AZ26">
        <v>8</v>
      </c>
      <c r="BA26" t="s">
        <v>355</v>
      </c>
      <c r="BB26">
        <v>1</v>
      </c>
      <c r="BC26">
        <v>1</v>
      </c>
      <c r="BE26" t="s">
        <v>70</v>
      </c>
      <c r="BF26">
        <v>1</v>
      </c>
      <c r="BG26" t="s">
        <v>234</v>
      </c>
      <c r="BI26" t="s">
        <v>115</v>
      </c>
      <c r="BJ26" t="s">
        <v>290</v>
      </c>
      <c r="BK26" t="s">
        <v>67</v>
      </c>
      <c r="BL26">
        <v>0.80380952380952375</v>
      </c>
      <c r="BM26">
        <v>1934</v>
      </c>
      <c r="BN26" t="s">
        <v>116</v>
      </c>
      <c r="BO26" t="s">
        <v>170</v>
      </c>
      <c r="BP26">
        <v>1</v>
      </c>
      <c r="BQ26">
        <v>572.62199999999996</v>
      </c>
      <c r="BR26">
        <v>2.5391711981869337E-2</v>
      </c>
      <c r="BS26">
        <v>0.39911716253774931</v>
      </c>
      <c r="BT26">
        <v>0.13446916115692378</v>
      </c>
      <c r="BU26">
        <v>17.434999999999999</v>
      </c>
      <c r="BV26">
        <v>0</v>
      </c>
      <c r="BW26">
        <v>31.958255184048117</v>
      </c>
      <c r="BX26">
        <v>24</v>
      </c>
      <c r="BY26">
        <v>0</v>
      </c>
      <c r="BZ26">
        <v>183</v>
      </c>
    </row>
    <row r="27" spans="1:78" ht="16.5">
      <c r="A27" s="263" t="str">
        <f t="shared" si="1"/>
        <v>미추홀교통</v>
      </c>
      <c r="B27" s="123" t="str">
        <f t="shared" si="2"/>
        <v>이명호</v>
      </c>
      <c r="C27" s="124" t="str">
        <f t="shared" si="3"/>
        <v>C</v>
      </c>
      <c r="D27" s="125">
        <f t="shared" si="4"/>
        <v>0.87073644804517103</v>
      </c>
      <c r="E27" s="126">
        <f t="shared" si="5"/>
        <v>11</v>
      </c>
      <c r="F27" s="127" t="str">
        <f t="shared" si="6"/>
        <v>76</v>
      </c>
      <c r="G27" s="128" t="str">
        <f t="shared" si="7"/>
        <v>70바2745</v>
      </c>
      <c r="H27" s="129">
        <f t="shared" si="8"/>
        <v>2</v>
      </c>
      <c r="I27" s="130">
        <f t="shared" si="9"/>
        <v>1386.3510000000001</v>
      </c>
      <c r="J27" s="131">
        <f t="shared" si="10"/>
        <v>3.9269261699287086E-2</v>
      </c>
      <c r="K27" s="131">
        <f t="shared" si="11"/>
        <v>0.35242449989377367</v>
      </c>
      <c r="L27" s="131">
        <f t="shared" si="12"/>
        <v>0.30511753516966478</v>
      </c>
      <c r="M27" s="132">
        <f t="shared" si="13"/>
        <v>7.8410000000000002</v>
      </c>
      <c r="N27" s="133">
        <f t="shared" si="14"/>
        <v>0</v>
      </c>
      <c r="O27" s="133">
        <f t="shared" si="15"/>
        <v>3.6065902502324443</v>
      </c>
      <c r="P27" s="215">
        <f t="shared" si="16"/>
        <v>26</v>
      </c>
      <c r="Q27" s="216">
        <f t="shared" si="17"/>
        <v>0</v>
      </c>
      <c r="R27" s="216">
        <f t="shared" si="18"/>
        <v>50</v>
      </c>
      <c r="T27">
        <v>511</v>
      </c>
      <c r="U27">
        <v>11</v>
      </c>
      <c r="V27" t="s">
        <v>202</v>
      </c>
      <c r="W27">
        <v>1386.3510000000001</v>
      </c>
      <c r="X27">
        <v>514.08600000000001</v>
      </c>
      <c r="Y27">
        <v>2.6970000000000001</v>
      </c>
      <c r="Z27">
        <v>7.8410000000000002</v>
      </c>
      <c r="AA27">
        <v>93.032484999999994</v>
      </c>
      <c r="AB27">
        <v>3.6533169999999999</v>
      </c>
      <c r="AC27">
        <v>32.786926999999999</v>
      </c>
      <c r="AD27" s="1">
        <v>423</v>
      </c>
      <c r="AE27">
        <v>0</v>
      </c>
      <c r="AF27">
        <v>50</v>
      </c>
      <c r="AG27">
        <v>68</v>
      </c>
      <c r="AH27">
        <v>14.901794000000001</v>
      </c>
      <c r="AI27">
        <v>62.7</v>
      </c>
      <c r="AJ27">
        <v>0</v>
      </c>
      <c r="AK27">
        <v>26</v>
      </c>
      <c r="AL27">
        <v>11774</v>
      </c>
      <c r="AM27">
        <v>0.87073644804517103</v>
      </c>
      <c r="AN27" t="s">
        <v>69</v>
      </c>
      <c r="AO27">
        <v>1261.614</v>
      </c>
      <c r="AP27" t="s">
        <v>356</v>
      </c>
      <c r="AQ27" t="s">
        <v>115</v>
      </c>
      <c r="AR27" t="s">
        <v>118</v>
      </c>
      <c r="AS27" t="s">
        <v>115</v>
      </c>
      <c r="AT27" t="s">
        <v>118</v>
      </c>
      <c r="AU27" t="s">
        <v>184</v>
      </c>
      <c r="AV27" t="s">
        <v>202</v>
      </c>
      <c r="AW27" t="s">
        <v>69</v>
      </c>
      <c r="AX27">
        <v>11</v>
      </c>
      <c r="AY27" t="s">
        <v>261</v>
      </c>
      <c r="AZ27">
        <v>2</v>
      </c>
      <c r="BA27" t="s">
        <v>262</v>
      </c>
      <c r="BB27">
        <v>2</v>
      </c>
      <c r="BC27">
        <v>1</v>
      </c>
      <c r="BE27" t="s">
        <v>69</v>
      </c>
      <c r="BF27">
        <v>0</v>
      </c>
      <c r="BG27" t="s">
        <v>236</v>
      </c>
      <c r="BI27" t="s">
        <v>115</v>
      </c>
      <c r="BJ27" t="s">
        <v>202</v>
      </c>
      <c r="BK27" t="s">
        <v>69</v>
      </c>
      <c r="BL27">
        <v>0.87073644804517103</v>
      </c>
      <c r="BM27">
        <v>11</v>
      </c>
      <c r="BN27" t="s">
        <v>118</v>
      </c>
      <c r="BO27" t="s">
        <v>184</v>
      </c>
      <c r="BP27">
        <v>2</v>
      </c>
      <c r="BQ27">
        <v>1386.3510000000001</v>
      </c>
      <c r="BR27">
        <v>3.9269261699287086E-2</v>
      </c>
      <c r="BS27">
        <v>0.35242449989377367</v>
      </c>
      <c r="BT27">
        <v>0.30511753516966478</v>
      </c>
      <c r="BU27">
        <v>7.8410000000000002</v>
      </c>
      <c r="BV27">
        <v>0</v>
      </c>
      <c r="BW27">
        <v>3.6065902502324443</v>
      </c>
      <c r="BX27">
        <v>26</v>
      </c>
      <c r="BY27">
        <v>0</v>
      </c>
      <c r="BZ27">
        <v>50</v>
      </c>
    </row>
    <row r="28" spans="1:78" ht="16.5">
      <c r="A28" s="264" t="str">
        <f t="shared" si="1"/>
        <v>미추홀교통</v>
      </c>
      <c r="B28" s="107" t="str">
        <f t="shared" si="2"/>
        <v>이승훈</v>
      </c>
      <c r="C28" s="108" t="str">
        <f t="shared" si="3"/>
        <v>B</v>
      </c>
      <c r="D28" s="109">
        <f t="shared" si="4"/>
        <v>0.94333333333333336</v>
      </c>
      <c r="E28" s="110">
        <f t="shared" si="5"/>
        <v>2925</v>
      </c>
      <c r="F28" s="111" t="str">
        <f t="shared" si="6"/>
        <v>12</v>
      </c>
      <c r="G28" s="112" t="str">
        <f t="shared" si="7"/>
        <v>70바2651</v>
      </c>
      <c r="H28" s="113">
        <f t="shared" si="8"/>
        <v>1</v>
      </c>
      <c r="I28" s="114">
        <f t="shared" si="9"/>
        <v>1949.2809999999999</v>
      </c>
      <c r="J28" s="115">
        <f t="shared" si="10"/>
        <v>2.6742094300204588E-2</v>
      </c>
      <c r="K28" s="115">
        <f t="shared" si="11"/>
        <v>0.33252621862998638</v>
      </c>
      <c r="L28" s="115">
        <f t="shared" si="12"/>
        <v>5.6944073224948072E-2</v>
      </c>
      <c r="M28" s="116">
        <f t="shared" si="13"/>
        <v>9.75</v>
      </c>
      <c r="N28" s="117">
        <f t="shared" si="14"/>
        <v>0</v>
      </c>
      <c r="O28" s="117">
        <f t="shared" si="15"/>
        <v>10.773203042557743</v>
      </c>
      <c r="P28" s="217">
        <f t="shared" si="16"/>
        <v>7</v>
      </c>
      <c r="Q28" s="218">
        <f t="shared" si="17"/>
        <v>0</v>
      </c>
      <c r="R28" s="218">
        <f t="shared" si="18"/>
        <v>210</v>
      </c>
      <c r="T28">
        <v>511</v>
      </c>
      <c r="U28">
        <v>2925</v>
      </c>
      <c r="V28" t="s">
        <v>203</v>
      </c>
      <c r="W28">
        <v>1949.2809999999999</v>
      </c>
      <c r="X28">
        <v>984.03899999999999</v>
      </c>
      <c r="Y28">
        <v>1.9810000000000001</v>
      </c>
      <c r="Z28">
        <v>9.75</v>
      </c>
      <c r="AA28">
        <v>121.052187</v>
      </c>
      <c r="AB28">
        <v>3.2371889999999999</v>
      </c>
      <c r="AC28">
        <v>40.253025999999998</v>
      </c>
      <c r="AD28" s="1">
        <v>111</v>
      </c>
      <c r="AE28">
        <v>0</v>
      </c>
      <c r="AF28">
        <v>210</v>
      </c>
      <c r="AG28">
        <v>81</v>
      </c>
      <c r="AH28">
        <v>16.102815</v>
      </c>
      <c r="AI28">
        <v>624.6</v>
      </c>
      <c r="AJ28">
        <v>0</v>
      </c>
      <c r="AK28">
        <v>7</v>
      </c>
      <c r="AL28">
        <v>1166</v>
      </c>
      <c r="AM28">
        <v>0.94333333333333336</v>
      </c>
      <c r="AN28" t="s">
        <v>68</v>
      </c>
      <c r="AO28">
        <v>1949.2809999999999</v>
      </c>
      <c r="AP28" t="s">
        <v>357</v>
      </c>
      <c r="AQ28" t="s">
        <v>115</v>
      </c>
      <c r="AR28" t="s">
        <v>116</v>
      </c>
      <c r="AS28" t="s">
        <v>115</v>
      </c>
      <c r="AT28" t="s">
        <v>116</v>
      </c>
      <c r="AU28" t="s">
        <v>170</v>
      </c>
      <c r="AV28" t="s">
        <v>203</v>
      </c>
      <c r="AW28" t="s">
        <v>68</v>
      </c>
      <c r="AX28">
        <v>2925</v>
      </c>
      <c r="AY28" t="s">
        <v>260</v>
      </c>
      <c r="AZ28">
        <v>1</v>
      </c>
      <c r="BA28" t="s">
        <v>171</v>
      </c>
      <c r="BB28">
        <v>1</v>
      </c>
      <c r="BC28">
        <v>1</v>
      </c>
      <c r="BE28" t="s">
        <v>66</v>
      </c>
      <c r="BF28">
        <v>-1</v>
      </c>
      <c r="BG28" t="s">
        <v>238</v>
      </c>
      <c r="BI28" t="s">
        <v>115</v>
      </c>
      <c r="BJ28" t="s">
        <v>203</v>
      </c>
      <c r="BK28" t="s">
        <v>68</v>
      </c>
      <c r="BL28">
        <v>0.94333333333333336</v>
      </c>
      <c r="BM28">
        <v>2925</v>
      </c>
      <c r="BN28" t="s">
        <v>116</v>
      </c>
      <c r="BO28" t="s">
        <v>170</v>
      </c>
      <c r="BP28">
        <v>1</v>
      </c>
      <c r="BQ28">
        <v>1949.2809999999999</v>
      </c>
      <c r="BR28">
        <v>2.6742094300204588E-2</v>
      </c>
      <c r="BS28">
        <v>0.33252621862998638</v>
      </c>
      <c r="BT28">
        <v>5.6944073224948072E-2</v>
      </c>
      <c r="BU28">
        <v>9.75</v>
      </c>
      <c r="BV28">
        <v>0</v>
      </c>
      <c r="BW28">
        <v>10.773203042557743</v>
      </c>
      <c r="BX28">
        <v>7</v>
      </c>
      <c r="BY28">
        <v>0</v>
      </c>
      <c r="BZ28">
        <v>210</v>
      </c>
    </row>
    <row r="29" spans="1:78" ht="16.5">
      <c r="A29" s="263" t="str">
        <f t="shared" si="1"/>
        <v>미추홀교통</v>
      </c>
      <c r="B29" s="123" t="str">
        <f t="shared" si="2"/>
        <v>이영우</v>
      </c>
      <c r="C29" s="124" t="str">
        <f t="shared" si="3"/>
        <v>C</v>
      </c>
      <c r="D29" s="125">
        <f t="shared" si="4"/>
        <v>0.88476190476190475</v>
      </c>
      <c r="E29" s="126">
        <f t="shared" si="5"/>
        <v>4297</v>
      </c>
      <c r="F29" s="127" t="str">
        <f t="shared" si="6"/>
        <v>12</v>
      </c>
      <c r="G29" s="128" t="str">
        <f t="shared" si="7"/>
        <v>70바2766</v>
      </c>
      <c r="H29" s="129">
        <f t="shared" si="8"/>
        <v>1</v>
      </c>
      <c r="I29" s="130">
        <f t="shared" si="9"/>
        <v>5849.2139999999999</v>
      </c>
      <c r="J29" s="131">
        <f t="shared" si="10"/>
        <v>6.173568532281163E-2</v>
      </c>
      <c r="K29" s="131">
        <f t="shared" si="11"/>
        <v>0.37032531783681694</v>
      </c>
      <c r="L29" s="131">
        <f t="shared" si="12"/>
        <v>0.20686540106072371</v>
      </c>
      <c r="M29" s="132">
        <f t="shared" si="13"/>
        <v>10.88</v>
      </c>
      <c r="N29" s="133">
        <f t="shared" si="14"/>
        <v>1.1454530471957429</v>
      </c>
      <c r="O29" s="133">
        <f t="shared" si="15"/>
        <v>21.558452127072115</v>
      </c>
      <c r="P29" s="215">
        <f t="shared" si="16"/>
        <v>133</v>
      </c>
      <c r="Q29" s="216">
        <f t="shared" si="17"/>
        <v>67</v>
      </c>
      <c r="R29" s="216">
        <f t="shared" si="18"/>
        <v>1261</v>
      </c>
      <c r="T29">
        <v>511</v>
      </c>
      <c r="U29">
        <v>4297</v>
      </c>
      <c r="V29" t="s">
        <v>204</v>
      </c>
      <c r="W29">
        <v>5849.2139999999999</v>
      </c>
      <c r="X29">
        <v>3147.6109999999999</v>
      </c>
      <c r="Y29">
        <v>1.8580000000000001</v>
      </c>
      <c r="Z29">
        <v>10.88</v>
      </c>
      <c r="AA29">
        <v>399.90269599999999</v>
      </c>
      <c r="AB29">
        <v>24.688267</v>
      </c>
      <c r="AC29">
        <v>148.09409299999999</v>
      </c>
      <c r="AD29" s="1">
        <v>1210</v>
      </c>
      <c r="AE29">
        <v>67</v>
      </c>
      <c r="AF29">
        <v>1261</v>
      </c>
      <c r="AG29">
        <v>87</v>
      </c>
      <c r="AH29">
        <v>14.626593</v>
      </c>
      <c r="AI29">
        <v>4316.2</v>
      </c>
      <c r="AJ29">
        <v>34.5</v>
      </c>
      <c r="AK29">
        <v>133</v>
      </c>
      <c r="AL29">
        <v>35104</v>
      </c>
      <c r="AM29">
        <v>0.88476190476190475</v>
      </c>
      <c r="AN29" t="s">
        <v>69</v>
      </c>
      <c r="AO29">
        <v>5849.2139999999999</v>
      </c>
      <c r="AP29" t="s">
        <v>358</v>
      </c>
      <c r="AQ29" t="s">
        <v>115</v>
      </c>
      <c r="AR29" t="s">
        <v>116</v>
      </c>
      <c r="AS29" t="s">
        <v>115</v>
      </c>
      <c r="AT29" t="s">
        <v>116</v>
      </c>
      <c r="AU29" t="s">
        <v>175</v>
      </c>
      <c r="AV29" t="s">
        <v>204</v>
      </c>
      <c r="AW29" t="s">
        <v>69</v>
      </c>
      <c r="AX29">
        <v>4297</v>
      </c>
      <c r="AY29" t="s">
        <v>263</v>
      </c>
      <c r="AZ29">
        <v>2</v>
      </c>
      <c r="BA29" t="s">
        <v>233</v>
      </c>
      <c r="BB29">
        <v>1</v>
      </c>
      <c r="BC29">
        <v>1</v>
      </c>
      <c r="BE29" t="s">
        <v>69</v>
      </c>
      <c r="BF29">
        <v>0</v>
      </c>
      <c r="BG29" t="s">
        <v>236</v>
      </c>
      <c r="BI29" t="s">
        <v>115</v>
      </c>
      <c r="BJ29" t="s">
        <v>204</v>
      </c>
      <c r="BK29" t="s">
        <v>69</v>
      </c>
      <c r="BL29">
        <v>0.88476190476190475</v>
      </c>
      <c r="BM29">
        <v>4297</v>
      </c>
      <c r="BN29" t="s">
        <v>116</v>
      </c>
      <c r="BO29" t="s">
        <v>175</v>
      </c>
      <c r="BP29">
        <v>1</v>
      </c>
      <c r="BQ29">
        <v>5849.2139999999999</v>
      </c>
      <c r="BR29">
        <v>6.173568532281163E-2</v>
      </c>
      <c r="BS29">
        <v>0.37032531783681694</v>
      </c>
      <c r="BT29">
        <v>0.20686540106072371</v>
      </c>
      <c r="BU29">
        <v>10.88</v>
      </c>
      <c r="BV29">
        <v>1.1454530471957429</v>
      </c>
      <c r="BW29">
        <v>21.558452127072115</v>
      </c>
      <c r="BX29">
        <v>133</v>
      </c>
      <c r="BY29">
        <v>67</v>
      </c>
      <c r="BZ29">
        <v>1261</v>
      </c>
    </row>
    <row r="30" spans="1:78" ht="16.5">
      <c r="A30" s="264" t="str">
        <f t="shared" si="1"/>
        <v>미추홀교통</v>
      </c>
      <c r="B30" s="107" t="str">
        <f t="shared" si="2"/>
        <v>이영진</v>
      </c>
      <c r="C30" s="108" t="str">
        <f t="shared" si="3"/>
        <v>B</v>
      </c>
      <c r="D30" s="109">
        <f t="shared" si="4"/>
        <v>0.92333333333333334</v>
      </c>
      <c r="E30" s="110">
        <f t="shared" si="5"/>
        <v>1417</v>
      </c>
      <c r="F30" s="111" t="str">
        <f t="shared" si="6"/>
        <v>12</v>
      </c>
      <c r="G30" s="112" t="str">
        <f t="shared" si="7"/>
        <v>70바2619</v>
      </c>
      <c r="H30" s="113">
        <f t="shared" si="8"/>
        <v>1</v>
      </c>
      <c r="I30" s="114">
        <f t="shared" si="9"/>
        <v>4051.076</v>
      </c>
      <c r="J30" s="115">
        <f t="shared" si="10"/>
        <v>2.6572286505918252E-2</v>
      </c>
      <c r="K30" s="115">
        <f t="shared" si="11"/>
        <v>0.3663430837450023</v>
      </c>
      <c r="L30" s="115">
        <f t="shared" si="12"/>
        <v>0.11749964700736298</v>
      </c>
      <c r="M30" s="116">
        <f t="shared" si="13"/>
        <v>9.4740000000000002</v>
      </c>
      <c r="N30" s="117">
        <f t="shared" si="14"/>
        <v>0.24684799791462811</v>
      </c>
      <c r="O30" s="117">
        <f t="shared" si="15"/>
        <v>11.626540701778984</v>
      </c>
      <c r="P30" s="217">
        <f t="shared" si="16"/>
        <v>62</v>
      </c>
      <c r="Q30" s="218">
        <f t="shared" si="17"/>
        <v>10</v>
      </c>
      <c r="R30" s="218">
        <f t="shared" si="18"/>
        <v>471</v>
      </c>
      <c r="T30">
        <v>511</v>
      </c>
      <c r="U30">
        <v>1417</v>
      </c>
      <c r="V30" t="s">
        <v>205</v>
      </c>
      <c r="W30">
        <v>4051.076</v>
      </c>
      <c r="X30">
        <v>2089.6579999999999</v>
      </c>
      <c r="Y30">
        <v>1.9390000000000001</v>
      </c>
      <c r="Z30">
        <v>9.4740000000000002</v>
      </c>
      <c r="AA30">
        <v>269.54605500000002</v>
      </c>
      <c r="AB30">
        <v>7.1624549999999996</v>
      </c>
      <c r="AC30">
        <v>98.746333000000007</v>
      </c>
      <c r="AD30" s="1">
        <v>476</v>
      </c>
      <c r="AE30">
        <v>10</v>
      </c>
      <c r="AF30">
        <v>471</v>
      </c>
      <c r="AG30">
        <v>72</v>
      </c>
      <c r="AH30">
        <v>15.029253000000001</v>
      </c>
      <c r="AI30">
        <v>1189.7</v>
      </c>
      <c r="AJ30">
        <v>0</v>
      </c>
      <c r="AK30">
        <v>62</v>
      </c>
      <c r="AL30">
        <v>16638</v>
      </c>
      <c r="AM30">
        <v>0.92333333333333334</v>
      </c>
      <c r="AN30" t="s">
        <v>68</v>
      </c>
      <c r="AO30">
        <v>4051.076</v>
      </c>
      <c r="AP30" t="s">
        <v>359</v>
      </c>
      <c r="AQ30" t="s">
        <v>115</v>
      </c>
      <c r="AR30" t="s">
        <v>116</v>
      </c>
      <c r="AS30" t="s">
        <v>115</v>
      </c>
      <c r="AT30" t="s">
        <v>116</v>
      </c>
      <c r="AU30" t="s">
        <v>169</v>
      </c>
      <c r="AV30" t="s">
        <v>205</v>
      </c>
      <c r="AW30" t="s">
        <v>68</v>
      </c>
      <c r="AX30">
        <v>1417</v>
      </c>
      <c r="AY30" t="s">
        <v>260</v>
      </c>
      <c r="AZ30">
        <v>5</v>
      </c>
      <c r="BA30" t="s">
        <v>220</v>
      </c>
      <c r="BB30">
        <v>1</v>
      </c>
      <c r="BC30">
        <v>1</v>
      </c>
      <c r="BE30" t="s">
        <v>68</v>
      </c>
      <c r="BF30">
        <v>0</v>
      </c>
      <c r="BG30" t="s">
        <v>236</v>
      </c>
      <c r="BI30" t="s">
        <v>115</v>
      </c>
      <c r="BJ30" t="s">
        <v>205</v>
      </c>
      <c r="BK30" t="s">
        <v>68</v>
      </c>
      <c r="BL30">
        <v>0.92333333333333334</v>
      </c>
      <c r="BM30">
        <v>1417</v>
      </c>
      <c r="BN30" t="s">
        <v>116</v>
      </c>
      <c r="BO30" t="s">
        <v>169</v>
      </c>
      <c r="BP30">
        <v>1</v>
      </c>
      <c r="BQ30">
        <v>4051.076</v>
      </c>
      <c r="BR30">
        <v>2.6572286505918252E-2</v>
      </c>
      <c r="BS30">
        <v>0.3663430837450023</v>
      </c>
      <c r="BT30">
        <v>0.11749964700736298</v>
      </c>
      <c r="BU30">
        <v>9.4740000000000002</v>
      </c>
      <c r="BV30">
        <v>0.24684799791462811</v>
      </c>
      <c r="BW30">
        <v>11.626540701778984</v>
      </c>
      <c r="BX30">
        <v>62</v>
      </c>
      <c r="BY30">
        <v>10</v>
      </c>
      <c r="BZ30">
        <v>471</v>
      </c>
    </row>
    <row r="31" spans="1:78" ht="16.5">
      <c r="A31" s="263" t="str">
        <f t="shared" si="1"/>
        <v>미추홀교통</v>
      </c>
      <c r="B31" s="123" t="str">
        <f t="shared" si="2"/>
        <v>이우정</v>
      </c>
      <c r="C31" s="124" t="str">
        <f t="shared" si="3"/>
        <v>D</v>
      </c>
      <c r="D31" s="125">
        <f t="shared" si="4"/>
        <v>0.82997205189803291</v>
      </c>
      <c r="E31" s="126">
        <f t="shared" si="5"/>
        <v>3423</v>
      </c>
      <c r="F31" s="127" t="str">
        <f t="shared" si="6"/>
        <v>76</v>
      </c>
      <c r="G31" s="128" t="str">
        <f t="shared" si="7"/>
        <v>70바2745</v>
      </c>
      <c r="H31" s="129">
        <f t="shared" si="8"/>
        <v>5</v>
      </c>
      <c r="I31" s="130">
        <f t="shared" si="9"/>
        <v>1226.1089999999999</v>
      </c>
      <c r="J31" s="131">
        <f t="shared" si="10"/>
        <v>3.7276182024282456E-2</v>
      </c>
      <c r="K31" s="131">
        <f t="shared" si="11"/>
        <v>0.33757133138589313</v>
      </c>
      <c r="L31" s="131">
        <f t="shared" si="12"/>
        <v>0.30910791781154856</v>
      </c>
      <c r="M31" s="132">
        <f t="shared" si="13"/>
        <v>9.69</v>
      </c>
      <c r="N31" s="133">
        <f t="shared" si="14"/>
        <v>0</v>
      </c>
      <c r="O31" s="133">
        <f t="shared" si="15"/>
        <v>5.3013231286941052</v>
      </c>
      <c r="P31" s="215">
        <f t="shared" si="16"/>
        <v>6</v>
      </c>
      <c r="Q31" s="216">
        <f t="shared" si="17"/>
        <v>0</v>
      </c>
      <c r="R31" s="216">
        <f t="shared" si="18"/>
        <v>65</v>
      </c>
      <c r="T31">
        <v>511</v>
      </c>
      <c r="U31">
        <v>3423</v>
      </c>
      <c r="V31" t="s">
        <v>206</v>
      </c>
      <c r="W31">
        <v>1226.1089999999999</v>
      </c>
      <c r="X31">
        <v>477.82100000000003</v>
      </c>
      <c r="Y31">
        <v>2.5659999999999998</v>
      </c>
      <c r="Z31">
        <v>9.69</v>
      </c>
      <c r="AA31">
        <v>76.813311999999996</v>
      </c>
      <c r="AB31">
        <v>2.8633069999999998</v>
      </c>
      <c r="AC31">
        <v>25.929971999999999</v>
      </c>
      <c r="AD31" s="1">
        <v>379</v>
      </c>
      <c r="AE31">
        <v>0</v>
      </c>
      <c r="AF31">
        <v>65</v>
      </c>
      <c r="AG31">
        <v>66</v>
      </c>
      <c r="AH31">
        <v>15.962194</v>
      </c>
      <c r="AI31">
        <v>59</v>
      </c>
      <c r="AJ31">
        <v>0</v>
      </c>
      <c r="AK31">
        <v>6</v>
      </c>
      <c r="AL31">
        <v>1897</v>
      </c>
      <c r="AM31">
        <v>0.82997205189803291</v>
      </c>
      <c r="AN31" t="s">
        <v>67</v>
      </c>
      <c r="AO31">
        <v>466.608</v>
      </c>
      <c r="AP31" t="s">
        <v>360</v>
      </c>
      <c r="AQ31" t="s">
        <v>115</v>
      </c>
      <c r="AR31" t="s">
        <v>118</v>
      </c>
      <c r="AS31" t="s">
        <v>115</v>
      </c>
      <c r="AT31" t="s">
        <v>118</v>
      </c>
      <c r="AU31" t="s">
        <v>184</v>
      </c>
      <c r="AV31" t="s">
        <v>206</v>
      </c>
      <c r="AW31" t="s">
        <v>67</v>
      </c>
      <c r="AX31">
        <v>3423</v>
      </c>
      <c r="AY31" t="s">
        <v>269</v>
      </c>
      <c r="AZ31">
        <v>5</v>
      </c>
      <c r="BA31" t="s">
        <v>274</v>
      </c>
      <c r="BB31">
        <v>5</v>
      </c>
      <c r="BC31">
        <v>1</v>
      </c>
      <c r="BE31" t="s">
        <v>67</v>
      </c>
      <c r="BF31">
        <v>0</v>
      </c>
      <c r="BG31" t="s">
        <v>236</v>
      </c>
      <c r="BI31" t="s">
        <v>115</v>
      </c>
      <c r="BJ31" t="s">
        <v>206</v>
      </c>
      <c r="BK31" t="s">
        <v>67</v>
      </c>
      <c r="BL31">
        <v>0.82997205189803291</v>
      </c>
      <c r="BM31">
        <v>3423</v>
      </c>
      <c r="BN31" t="s">
        <v>118</v>
      </c>
      <c r="BO31" t="s">
        <v>184</v>
      </c>
      <c r="BP31">
        <v>5</v>
      </c>
      <c r="BQ31">
        <v>1226.1089999999999</v>
      </c>
      <c r="BR31">
        <v>3.7276182024282456E-2</v>
      </c>
      <c r="BS31">
        <v>0.33757133138589313</v>
      </c>
      <c r="BT31">
        <v>0.30910791781154856</v>
      </c>
      <c r="BU31">
        <v>9.69</v>
      </c>
      <c r="BV31">
        <v>0</v>
      </c>
      <c r="BW31">
        <v>5.3013231286941052</v>
      </c>
      <c r="BX31">
        <v>6</v>
      </c>
      <c r="BY31">
        <v>0</v>
      </c>
      <c r="BZ31">
        <v>65</v>
      </c>
    </row>
    <row r="32" spans="1:78" ht="16.5">
      <c r="A32" s="264" t="str">
        <f t="shared" si="1"/>
        <v>미추홀교통</v>
      </c>
      <c r="B32" s="107" t="str">
        <f t="shared" si="2"/>
        <v>이재선</v>
      </c>
      <c r="C32" s="108" t="str">
        <f t="shared" si="3"/>
        <v>C</v>
      </c>
      <c r="D32" s="109">
        <f t="shared" si="4"/>
        <v>0.88103910205879221</v>
      </c>
      <c r="E32" s="110">
        <f t="shared" si="5"/>
        <v>6653</v>
      </c>
      <c r="F32" s="111" t="str">
        <f t="shared" si="6"/>
        <v>12</v>
      </c>
      <c r="G32" s="112" t="str">
        <f t="shared" si="7"/>
        <v>70바2651</v>
      </c>
      <c r="H32" s="113">
        <f t="shared" si="8"/>
        <v>7</v>
      </c>
      <c r="I32" s="114">
        <f t="shared" si="9"/>
        <v>1450.1659999999999</v>
      </c>
      <c r="J32" s="115">
        <f t="shared" si="10"/>
        <v>2.9565786028547349E-2</v>
      </c>
      <c r="K32" s="115">
        <f t="shared" si="11"/>
        <v>0.38414141873635982</v>
      </c>
      <c r="L32" s="115">
        <f t="shared" si="12"/>
        <v>0.12412372100849145</v>
      </c>
      <c r="M32" s="116">
        <f t="shared" si="13"/>
        <v>11.382999999999999</v>
      </c>
      <c r="N32" s="117">
        <f t="shared" si="14"/>
        <v>0</v>
      </c>
      <c r="O32" s="117">
        <f t="shared" si="15"/>
        <v>26.203896657348196</v>
      </c>
      <c r="P32" s="217">
        <f t="shared" si="16"/>
        <v>42</v>
      </c>
      <c r="Q32" s="218">
        <f t="shared" si="17"/>
        <v>0</v>
      </c>
      <c r="R32" s="218">
        <f t="shared" si="18"/>
        <v>380</v>
      </c>
      <c r="T32">
        <v>511</v>
      </c>
      <c r="U32">
        <v>6653</v>
      </c>
      <c r="V32" t="s">
        <v>207</v>
      </c>
      <c r="W32">
        <v>1450.1659999999999</v>
      </c>
      <c r="X32">
        <v>785.745</v>
      </c>
      <c r="Y32">
        <v>1.8460000000000001</v>
      </c>
      <c r="Z32">
        <v>11.382999999999999</v>
      </c>
      <c r="AA32">
        <v>94.064706999999999</v>
      </c>
      <c r="AB32">
        <v>2.7810969999999999</v>
      </c>
      <c r="AC32">
        <v>36.134149999999998</v>
      </c>
      <c r="AD32" s="1">
        <v>180</v>
      </c>
      <c r="AE32">
        <v>0</v>
      </c>
      <c r="AF32">
        <v>380</v>
      </c>
      <c r="AG32">
        <v>75</v>
      </c>
      <c r="AH32">
        <v>15.416684999999999</v>
      </c>
      <c r="AI32">
        <v>609.1</v>
      </c>
      <c r="AJ32">
        <v>0</v>
      </c>
      <c r="AK32">
        <v>42</v>
      </c>
      <c r="AL32">
        <v>7057</v>
      </c>
      <c r="AM32">
        <v>0.88103910205879221</v>
      </c>
      <c r="AN32" t="s">
        <v>69</v>
      </c>
      <c r="AO32">
        <v>544.53899999999999</v>
      </c>
      <c r="AP32" t="s">
        <v>361</v>
      </c>
      <c r="AQ32" t="s">
        <v>115</v>
      </c>
      <c r="AR32" t="s">
        <v>116</v>
      </c>
      <c r="AS32" t="s">
        <v>115</v>
      </c>
      <c r="AT32" t="s">
        <v>116</v>
      </c>
      <c r="AU32" t="s">
        <v>170</v>
      </c>
      <c r="AV32" t="s">
        <v>207</v>
      </c>
      <c r="AW32" t="s">
        <v>69</v>
      </c>
      <c r="AX32">
        <v>6653</v>
      </c>
      <c r="AY32" t="s">
        <v>263</v>
      </c>
      <c r="AZ32">
        <v>3</v>
      </c>
      <c r="BA32" t="s">
        <v>249</v>
      </c>
      <c r="BB32">
        <v>7</v>
      </c>
      <c r="BC32">
        <v>1</v>
      </c>
      <c r="BE32" t="s">
        <v>69</v>
      </c>
      <c r="BF32">
        <v>0</v>
      </c>
      <c r="BG32" t="s">
        <v>236</v>
      </c>
      <c r="BI32" t="s">
        <v>115</v>
      </c>
      <c r="BJ32" t="s">
        <v>207</v>
      </c>
      <c r="BK32" t="s">
        <v>69</v>
      </c>
      <c r="BL32">
        <v>0.88103910205879221</v>
      </c>
      <c r="BM32">
        <v>6653</v>
      </c>
      <c r="BN32" t="s">
        <v>116</v>
      </c>
      <c r="BO32" t="s">
        <v>170</v>
      </c>
      <c r="BP32">
        <v>7</v>
      </c>
      <c r="BQ32">
        <v>1450.1659999999999</v>
      </c>
      <c r="BR32">
        <v>2.9565786028547349E-2</v>
      </c>
      <c r="BS32">
        <v>0.38414141873635982</v>
      </c>
      <c r="BT32">
        <v>0.12412372100849145</v>
      </c>
      <c r="BU32">
        <v>11.382999999999999</v>
      </c>
      <c r="BV32">
        <v>0</v>
      </c>
      <c r="BW32">
        <v>26.203896657348196</v>
      </c>
      <c r="BX32">
        <v>42</v>
      </c>
      <c r="BY32">
        <v>0</v>
      </c>
      <c r="BZ32">
        <v>380</v>
      </c>
    </row>
    <row r="33" spans="1:78" ht="16.5">
      <c r="A33" s="263" t="str">
        <f t="shared" si="1"/>
        <v>미추홀교통</v>
      </c>
      <c r="B33" s="123" t="str">
        <f t="shared" si="2"/>
        <v>이진산</v>
      </c>
      <c r="C33" s="124" t="str">
        <f t="shared" si="3"/>
        <v>D</v>
      </c>
      <c r="D33" s="125">
        <f t="shared" si="4"/>
        <v>0.82666666666666666</v>
      </c>
      <c r="E33" s="126">
        <f t="shared" si="5"/>
        <v>8712</v>
      </c>
      <c r="F33" s="127" t="str">
        <f t="shared" si="6"/>
        <v>12</v>
      </c>
      <c r="G33" s="128" t="str">
        <f t="shared" si="7"/>
        <v>70바2617</v>
      </c>
      <c r="H33" s="129">
        <f t="shared" si="8"/>
        <v>1</v>
      </c>
      <c r="I33" s="130">
        <f t="shared" si="9"/>
        <v>1914.76</v>
      </c>
      <c r="J33" s="131">
        <f t="shared" si="10"/>
        <v>5.2192463592185953E-3</v>
      </c>
      <c r="K33" s="131">
        <f t="shared" si="11"/>
        <v>0.38119804136662089</v>
      </c>
      <c r="L33" s="131">
        <f t="shared" si="12"/>
        <v>0.26478514278551879</v>
      </c>
      <c r="M33" s="132">
        <f t="shared" si="13"/>
        <v>10.909000000000001</v>
      </c>
      <c r="N33" s="133">
        <f t="shared" si="14"/>
        <v>0</v>
      </c>
      <c r="O33" s="133">
        <f t="shared" si="15"/>
        <v>35.774718502579958</v>
      </c>
      <c r="P33" s="215">
        <f t="shared" si="16"/>
        <v>19</v>
      </c>
      <c r="Q33" s="216">
        <f t="shared" si="17"/>
        <v>0</v>
      </c>
      <c r="R33" s="216">
        <f t="shared" si="18"/>
        <v>685</v>
      </c>
      <c r="T33">
        <v>511</v>
      </c>
      <c r="U33">
        <v>8712</v>
      </c>
      <c r="V33" t="s">
        <v>208</v>
      </c>
      <c r="W33">
        <v>1914.76</v>
      </c>
      <c r="X33">
        <v>1102.952</v>
      </c>
      <c r="Y33">
        <v>1.736</v>
      </c>
      <c r="Z33">
        <v>10.909000000000001</v>
      </c>
      <c r="AA33">
        <v>129.48497800000001</v>
      </c>
      <c r="AB33">
        <v>0.67581400000000003</v>
      </c>
      <c r="AC33">
        <v>49.35942</v>
      </c>
      <c r="AD33" s="1">
        <v>507</v>
      </c>
      <c r="AE33">
        <v>0</v>
      </c>
      <c r="AF33">
        <v>685</v>
      </c>
      <c r="AG33">
        <v>71</v>
      </c>
      <c r="AH33">
        <v>14.787506</v>
      </c>
      <c r="AI33">
        <v>228.9</v>
      </c>
      <c r="AJ33">
        <v>0</v>
      </c>
      <c r="AK33">
        <v>19</v>
      </c>
      <c r="AL33">
        <v>3575</v>
      </c>
      <c r="AM33">
        <v>0.82666666666666666</v>
      </c>
      <c r="AN33" t="s">
        <v>67</v>
      </c>
      <c r="AO33">
        <v>1914.76</v>
      </c>
      <c r="AP33" t="s">
        <v>362</v>
      </c>
      <c r="AQ33" t="s">
        <v>115</v>
      </c>
      <c r="AR33" t="s">
        <v>116</v>
      </c>
      <c r="AS33" t="s">
        <v>115</v>
      </c>
      <c r="AT33" t="s">
        <v>116</v>
      </c>
      <c r="AU33" t="s">
        <v>168</v>
      </c>
      <c r="AV33" t="s">
        <v>208</v>
      </c>
      <c r="AW33" t="s">
        <v>67</v>
      </c>
      <c r="AX33">
        <v>8712</v>
      </c>
      <c r="AY33" t="s">
        <v>265</v>
      </c>
      <c r="AZ33">
        <v>5</v>
      </c>
      <c r="BA33" t="s">
        <v>288</v>
      </c>
      <c r="BB33">
        <v>1</v>
      </c>
      <c r="BC33">
        <v>1</v>
      </c>
      <c r="BE33" t="s">
        <v>69</v>
      </c>
      <c r="BF33">
        <v>-1</v>
      </c>
      <c r="BG33" t="s">
        <v>238</v>
      </c>
      <c r="BI33" t="s">
        <v>115</v>
      </c>
      <c r="BJ33" t="s">
        <v>208</v>
      </c>
      <c r="BK33" t="s">
        <v>67</v>
      </c>
      <c r="BL33">
        <v>0.82666666666666666</v>
      </c>
      <c r="BM33">
        <v>8712</v>
      </c>
      <c r="BN33" t="s">
        <v>116</v>
      </c>
      <c r="BO33" t="s">
        <v>168</v>
      </c>
      <c r="BP33">
        <v>1</v>
      </c>
      <c r="BQ33">
        <v>1914.76</v>
      </c>
      <c r="BR33">
        <v>5.2192463592185953E-3</v>
      </c>
      <c r="BS33">
        <v>0.38119804136662089</v>
      </c>
      <c r="BT33">
        <v>0.26478514278551879</v>
      </c>
      <c r="BU33">
        <v>10.909000000000001</v>
      </c>
      <c r="BV33">
        <v>0</v>
      </c>
      <c r="BW33">
        <v>35.774718502579958</v>
      </c>
      <c r="BX33">
        <v>19</v>
      </c>
      <c r="BY33">
        <v>0</v>
      </c>
      <c r="BZ33">
        <v>685</v>
      </c>
    </row>
    <row r="34" spans="1:78" ht="16.5">
      <c r="A34" s="264" t="str">
        <f t="shared" si="1"/>
        <v>미추홀교통</v>
      </c>
      <c r="B34" s="107" t="str">
        <f t="shared" si="2"/>
        <v>이청일</v>
      </c>
      <c r="C34" s="108" t="str">
        <f t="shared" si="3"/>
        <v>D</v>
      </c>
      <c r="D34" s="109">
        <f t="shared" si="4"/>
        <v>0.84963776127474122</v>
      </c>
      <c r="E34" s="110">
        <f t="shared" si="5"/>
        <v>259</v>
      </c>
      <c r="F34" s="111" t="str">
        <f t="shared" si="6"/>
        <v>76</v>
      </c>
      <c r="G34" s="112" t="str">
        <f t="shared" si="7"/>
        <v>70바2745</v>
      </c>
      <c r="H34" s="113">
        <f t="shared" si="8"/>
        <v>2</v>
      </c>
      <c r="I34" s="114">
        <f t="shared" si="9"/>
        <v>1576.7359999999999</v>
      </c>
      <c r="J34" s="115">
        <f t="shared" si="10"/>
        <v>2.6203326545002997E-2</v>
      </c>
      <c r="K34" s="115">
        <f t="shared" si="11"/>
        <v>0.35763060621293008</v>
      </c>
      <c r="L34" s="115">
        <f t="shared" si="12"/>
        <v>0.30252369451829603</v>
      </c>
      <c r="M34" s="116">
        <f t="shared" si="13"/>
        <v>9.8190000000000008</v>
      </c>
      <c r="N34" s="117">
        <f t="shared" si="14"/>
        <v>0</v>
      </c>
      <c r="O34" s="117">
        <f t="shared" si="15"/>
        <v>3.6784851744363043</v>
      </c>
      <c r="P34" s="217">
        <f t="shared" si="16"/>
        <v>35</v>
      </c>
      <c r="Q34" s="218">
        <f t="shared" si="17"/>
        <v>0</v>
      </c>
      <c r="R34" s="218">
        <f t="shared" si="18"/>
        <v>58</v>
      </c>
      <c r="T34">
        <v>511</v>
      </c>
      <c r="U34">
        <v>259</v>
      </c>
      <c r="V34" t="s">
        <v>209</v>
      </c>
      <c r="W34">
        <v>1576.7360000000001</v>
      </c>
      <c r="X34">
        <v>599.41899999999998</v>
      </c>
      <c r="Y34">
        <v>2.63</v>
      </c>
      <c r="Z34">
        <v>9.8190000000000008</v>
      </c>
      <c r="AA34">
        <v>98.173871000000005</v>
      </c>
      <c r="AB34">
        <v>2.5724819999999999</v>
      </c>
      <c r="AC34">
        <v>35.109980999999998</v>
      </c>
      <c r="AD34" s="1">
        <v>477</v>
      </c>
      <c r="AE34">
        <v>0</v>
      </c>
      <c r="AF34">
        <v>58</v>
      </c>
      <c r="AG34">
        <v>69</v>
      </c>
      <c r="AH34">
        <v>16.060648</v>
      </c>
      <c r="AI34">
        <v>222.5</v>
      </c>
      <c r="AJ34">
        <v>0</v>
      </c>
      <c r="AK34">
        <v>35</v>
      </c>
      <c r="AL34">
        <v>17301</v>
      </c>
      <c r="AM34">
        <v>0.84963776127474122</v>
      </c>
      <c r="AN34" t="s">
        <v>67</v>
      </c>
      <c r="AO34">
        <v>1314.6489999999999</v>
      </c>
      <c r="AP34" t="s">
        <v>363</v>
      </c>
      <c r="AQ34" t="s">
        <v>115</v>
      </c>
      <c r="AR34" t="s">
        <v>118</v>
      </c>
      <c r="AS34" t="s">
        <v>115</v>
      </c>
      <c r="AT34" t="s">
        <v>118</v>
      </c>
      <c r="AU34" t="s">
        <v>184</v>
      </c>
      <c r="AV34" t="s">
        <v>209</v>
      </c>
      <c r="AW34" t="s">
        <v>67</v>
      </c>
      <c r="AX34">
        <v>259</v>
      </c>
      <c r="AY34" t="s">
        <v>269</v>
      </c>
      <c r="AZ34">
        <v>1</v>
      </c>
      <c r="BA34" t="s">
        <v>229</v>
      </c>
      <c r="BB34">
        <v>2</v>
      </c>
      <c r="BC34">
        <v>1</v>
      </c>
      <c r="BE34" t="s">
        <v>67</v>
      </c>
      <c r="BF34">
        <v>0</v>
      </c>
      <c r="BG34" t="s">
        <v>236</v>
      </c>
      <c r="BI34" t="s">
        <v>115</v>
      </c>
      <c r="BJ34" t="s">
        <v>209</v>
      </c>
      <c r="BK34" t="s">
        <v>67</v>
      </c>
      <c r="BL34">
        <v>0.84963776127474122</v>
      </c>
      <c r="BM34">
        <v>259</v>
      </c>
      <c r="BN34" t="s">
        <v>118</v>
      </c>
      <c r="BO34" t="s">
        <v>184</v>
      </c>
      <c r="BP34">
        <v>2</v>
      </c>
      <c r="BQ34">
        <v>1576.7359999999999</v>
      </c>
      <c r="BR34">
        <v>2.6203326545002997E-2</v>
      </c>
      <c r="BS34">
        <v>0.35763060621293008</v>
      </c>
      <c r="BT34">
        <v>0.30252369451829603</v>
      </c>
      <c r="BU34">
        <v>9.8190000000000008</v>
      </c>
      <c r="BV34">
        <v>0</v>
      </c>
      <c r="BW34">
        <v>3.6784851744363043</v>
      </c>
      <c r="BX34">
        <v>35</v>
      </c>
      <c r="BY34">
        <v>0</v>
      </c>
      <c r="BZ34">
        <v>58</v>
      </c>
    </row>
    <row r="35" spans="1:78" ht="16.5">
      <c r="A35" s="263" t="str">
        <f t="shared" si="1"/>
        <v>미추홀교통</v>
      </c>
      <c r="B35" s="123" t="str">
        <f t="shared" si="2"/>
        <v>이현기</v>
      </c>
      <c r="C35" s="124" t="str">
        <f t="shared" si="3"/>
        <v>C</v>
      </c>
      <c r="D35" s="125">
        <f t="shared" si="4"/>
        <v>0.88586733327878231</v>
      </c>
      <c r="E35" s="126">
        <f t="shared" si="5"/>
        <v>3549</v>
      </c>
      <c r="F35" s="127" t="str">
        <f t="shared" si="6"/>
        <v>76</v>
      </c>
      <c r="G35" s="128" t="str">
        <f t="shared" si="7"/>
        <v>70바2743</v>
      </c>
      <c r="H35" s="129">
        <f t="shared" si="8"/>
        <v>2</v>
      </c>
      <c r="I35" s="130">
        <f t="shared" si="9"/>
        <v>2092.9389999999999</v>
      </c>
      <c r="J35" s="131">
        <f t="shared" si="10"/>
        <v>1.674884494115542E-2</v>
      </c>
      <c r="K35" s="131">
        <f t="shared" si="11"/>
        <v>0.30323726402192808</v>
      </c>
      <c r="L35" s="131">
        <f t="shared" si="12"/>
        <v>0.25323241623382242</v>
      </c>
      <c r="M35" s="132">
        <f t="shared" si="13"/>
        <v>6.44</v>
      </c>
      <c r="N35" s="133">
        <f t="shared" si="14"/>
        <v>4.7779701176192908E-2</v>
      </c>
      <c r="O35" s="133">
        <f t="shared" si="15"/>
        <v>1.8634083458715234</v>
      </c>
      <c r="P35" s="215">
        <f t="shared" si="16"/>
        <v>1</v>
      </c>
      <c r="Q35" s="216">
        <f t="shared" si="17"/>
        <v>1</v>
      </c>
      <c r="R35" s="216">
        <f t="shared" si="18"/>
        <v>39</v>
      </c>
      <c r="T35">
        <v>511</v>
      </c>
      <c r="U35">
        <v>3549</v>
      </c>
      <c r="V35" t="s">
        <v>210</v>
      </c>
      <c r="W35">
        <v>2092.9389999999999</v>
      </c>
      <c r="X35">
        <v>762.38199999999995</v>
      </c>
      <c r="Y35">
        <v>2.7450000000000001</v>
      </c>
      <c r="Z35">
        <v>6.44</v>
      </c>
      <c r="AA35">
        <v>134.48384100000001</v>
      </c>
      <c r="AB35">
        <v>2.2524489999999999</v>
      </c>
      <c r="AC35">
        <v>40.780512000000002</v>
      </c>
      <c r="AD35" s="1">
        <v>530</v>
      </c>
      <c r="AE35">
        <v>1</v>
      </c>
      <c r="AF35">
        <v>39</v>
      </c>
      <c r="AG35">
        <v>68</v>
      </c>
      <c r="AH35">
        <v>15.562754</v>
      </c>
      <c r="AI35">
        <v>5.0999999999999996</v>
      </c>
      <c r="AJ35">
        <v>0</v>
      </c>
      <c r="AK35">
        <v>1</v>
      </c>
      <c r="AL35">
        <v>65</v>
      </c>
      <c r="AM35">
        <v>0.88586733327878231</v>
      </c>
      <c r="AN35" t="s">
        <v>69</v>
      </c>
      <c r="AO35">
        <v>1965.248</v>
      </c>
      <c r="AP35" t="s">
        <v>364</v>
      </c>
      <c r="AQ35" t="s">
        <v>115</v>
      </c>
      <c r="AR35" t="s">
        <v>118</v>
      </c>
      <c r="AS35" t="s">
        <v>115</v>
      </c>
      <c r="AT35" t="s">
        <v>118</v>
      </c>
      <c r="AU35" t="s">
        <v>183</v>
      </c>
      <c r="AV35" t="s">
        <v>210</v>
      </c>
      <c r="AW35" t="s">
        <v>69</v>
      </c>
      <c r="AX35">
        <v>3549</v>
      </c>
      <c r="AY35" t="s">
        <v>261</v>
      </c>
      <c r="AZ35">
        <v>1</v>
      </c>
      <c r="BA35" t="s">
        <v>245</v>
      </c>
      <c r="BB35">
        <v>2</v>
      </c>
      <c r="BC35">
        <v>1</v>
      </c>
      <c r="BE35" t="s">
        <v>68</v>
      </c>
      <c r="BF35">
        <v>-1</v>
      </c>
      <c r="BG35" t="s">
        <v>238</v>
      </c>
      <c r="BI35" t="s">
        <v>115</v>
      </c>
      <c r="BJ35" t="s">
        <v>210</v>
      </c>
      <c r="BK35" t="s">
        <v>69</v>
      </c>
      <c r="BL35">
        <v>0.88586733327878231</v>
      </c>
      <c r="BM35">
        <v>3549</v>
      </c>
      <c r="BN35" t="s">
        <v>118</v>
      </c>
      <c r="BO35" t="s">
        <v>183</v>
      </c>
      <c r="BP35">
        <v>2</v>
      </c>
      <c r="BQ35">
        <v>2092.9389999999999</v>
      </c>
      <c r="BR35">
        <v>1.674884494115542E-2</v>
      </c>
      <c r="BS35">
        <v>0.30323726402192808</v>
      </c>
      <c r="BT35">
        <v>0.25323241623382242</v>
      </c>
      <c r="BU35">
        <v>6.44</v>
      </c>
      <c r="BV35">
        <v>4.7779701176192908E-2</v>
      </c>
      <c r="BW35">
        <v>1.8634083458715234</v>
      </c>
      <c r="BX35">
        <v>1</v>
      </c>
      <c r="BY35">
        <v>1</v>
      </c>
      <c r="BZ35">
        <v>39</v>
      </c>
    </row>
    <row r="36" spans="1:78" ht="16.5">
      <c r="A36" s="264" t="str">
        <f t="shared" si="1"/>
        <v>미추홀교통</v>
      </c>
      <c r="B36" s="107" t="str">
        <f t="shared" si="2"/>
        <v>이현웅</v>
      </c>
      <c r="C36" s="108" t="str">
        <f t="shared" si="3"/>
        <v>B</v>
      </c>
      <c r="D36" s="109">
        <f t="shared" si="4"/>
        <v>0.92428279200341379</v>
      </c>
      <c r="E36" s="110">
        <f t="shared" si="5"/>
        <v>2245</v>
      </c>
      <c r="F36" s="111" t="str">
        <f t="shared" si="6"/>
        <v>12</v>
      </c>
      <c r="G36" s="112" t="str">
        <f t="shared" si="7"/>
        <v>70바2759</v>
      </c>
      <c r="H36" s="113">
        <f t="shared" si="8"/>
        <v>5</v>
      </c>
      <c r="I36" s="114">
        <f t="shared" si="9"/>
        <v>723.34199999999998</v>
      </c>
      <c r="J36" s="115">
        <f t="shared" si="10"/>
        <v>2.4913671544504929E-2</v>
      </c>
      <c r="K36" s="115">
        <f t="shared" si="11"/>
        <v>0.37685551046875848</v>
      </c>
      <c r="L36" s="115">
        <f t="shared" si="12"/>
        <v>0.20322337151720762</v>
      </c>
      <c r="M36" s="116">
        <f t="shared" si="13"/>
        <v>10.24</v>
      </c>
      <c r="N36" s="117">
        <f t="shared" si="14"/>
        <v>0.552988766033218</v>
      </c>
      <c r="O36" s="117">
        <f t="shared" si="15"/>
        <v>11.336269703680969</v>
      </c>
      <c r="P36" s="217">
        <f t="shared" si="16"/>
        <v>12</v>
      </c>
      <c r="Q36" s="218">
        <f t="shared" si="17"/>
        <v>4</v>
      </c>
      <c r="R36" s="218">
        <f t="shared" si="18"/>
        <v>82</v>
      </c>
      <c r="T36">
        <v>511</v>
      </c>
      <c r="U36">
        <v>2245</v>
      </c>
      <c r="V36" t="s">
        <v>211</v>
      </c>
      <c r="W36">
        <v>723.34199999999998</v>
      </c>
      <c r="X36">
        <v>373.28800000000001</v>
      </c>
      <c r="Y36">
        <v>1.9379999999999999</v>
      </c>
      <c r="Z36">
        <v>10.24</v>
      </c>
      <c r="AA36">
        <v>46.683042999999998</v>
      </c>
      <c r="AB36">
        <v>1.163046</v>
      </c>
      <c r="AC36">
        <v>17.592762</v>
      </c>
      <c r="AD36" s="1">
        <v>147</v>
      </c>
      <c r="AE36">
        <v>4</v>
      </c>
      <c r="AF36">
        <v>82</v>
      </c>
      <c r="AG36">
        <v>70</v>
      </c>
      <c r="AH36">
        <v>15.494748</v>
      </c>
      <c r="AI36">
        <v>203.2</v>
      </c>
      <c r="AJ36">
        <v>0</v>
      </c>
      <c r="AK36">
        <v>12</v>
      </c>
      <c r="AL36">
        <v>4314</v>
      </c>
      <c r="AM36">
        <v>0.92428279200341379</v>
      </c>
      <c r="AN36" t="s">
        <v>68</v>
      </c>
      <c r="AO36">
        <v>237.881</v>
      </c>
      <c r="AP36" t="s">
        <v>365</v>
      </c>
      <c r="AQ36" t="s">
        <v>115</v>
      </c>
      <c r="AR36" t="s">
        <v>116</v>
      </c>
      <c r="AS36" t="s">
        <v>115</v>
      </c>
      <c r="AT36" t="s">
        <v>116</v>
      </c>
      <c r="AU36" t="s">
        <v>173</v>
      </c>
      <c r="AV36" t="s">
        <v>211</v>
      </c>
      <c r="AW36" t="s">
        <v>68</v>
      </c>
      <c r="AX36">
        <v>2245</v>
      </c>
      <c r="AY36" t="s">
        <v>260</v>
      </c>
      <c r="AZ36">
        <v>4</v>
      </c>
      <c r="BA36" t="s">
        <v>239</v>
      </c>
      <c r="BB36">
        <v>5</v>
      </c>
      <c r="BC36">
        <v>1</v>
      </c>
      <c r="BE36" t="s">
        <v>66</v>
      </c>
      <c r="BF36">
        <v>-1</v>
      </c>
      <c r="BG36" t="s">
        <v>238</v>
      </c>
      <c r="BI36" t="s">
        <v>115</v>
      </c>
      <c r="BJ36" t="s">
        <v>211</v>
      </c>
      <c r="BK36" t="s">
        <v>68</v>
      </c>
      <c r="BL36">
        <v>0.92428279200341379</v>
      </c>
      <c r="BM36">
        <v>2245</v>
      </c>
      <c r="BN36" t="s">
        <v>116</v>
      </c>
      <c r="BO36" t="s">
        <v>173</v>
      </c>
      <c r="BP36">
        <v>5</v>
      </c>
      <c r="BQ36">
        <v>723.34199999999998</v>
      </c>
      <c r="BR36">
        <v>2.4913671544504929E-2</v>
      </c>
      <c r="BS36">
        <v>0.37685551046875848</v>
      </c>
      <c r="BT36">
        <v>0.20322337151720762</v>
      </c>
      <c r="BU36">
        <v>10.24</v>
      </c>
      <c r="BV36">
        <v>0.552988766033218</v>
      </c>
      <c r="BW36">
        <v>11.336269703680969</v>
      </c>
      <c r="BX36">
        <v>12</v>
      </c>
      <c r="BY36">
        <v>4</v>
      </c>
      <c r="BZ36">
        <v>82</v>
      </c>
    </row>
    <row r="37" spans="1:78" ht="16.5">
      <c r="A37" s="263" t="str">
        <f t="shared" si="1"/>
        <v>미추홀교통</v>
      </c>
      <c r="B37" s="123" t="str">
        <f t="shared" si="2"/>
        <v>임진희</v>
      </c>
      <c r="C37" s="124" t="str">
        <f t="shared" si="3"/>
        <v>C</v>
      </c>
      <c r="D37" s="125">
        <f t="shared" si="4"/>
        <v>0.8666666666666667</v>
      </c>
      <c r="E37" s="126">
        <f t="shared" si="5"/>
        <v>9192</v>
      </c>
      <c r="F37" s="127" t="str">
        <f t="shared" si="6"/>
        <v>12</v>
      </c>
      <c r="G37" s="128" t="str">
        <f t="shared" si="7"/>
        <v>70바2606</v>
      </c>
      <c r="H37" s="129">
        <f t="shared" si="8"/>
        <v>1</v>
      </c>
      <c r="I37" s="130">
        <f t="shared" si="9"/>
        <v>1170.2719999999999</v>
      </c>
      <c r="J37" s="131">
        <f t="shared" si="10"/>
        <v>1.5773996746909769E-2</v>
      </c>
      <c r="K37" s="131">
        <f t="shared" si="11"/>
        <v>0.36093015073971518</v>
      </c>
      <c r="L37" s="131">
        <f t="shared" si="12"/>
        <v>0.22729758551858031</v>
      </c>
      <c r="M37" s="132">
        <f t="shared" si="13"/>
        <v>13.691000000000001</v>
      </c>
      <c r="N37" s="133">
        <f t="shared" si="14"/>
        <v>2.9053074840720789</v>
      </c>
      <c r="O37" s="133">
        <f t="shared" si="15"/>
        <v>24.866014054852208</v>
      </c>
      <c r="P37" s="215">
        <f t="shared" si="16"/>
        <v>10</v>
      </c>
      <c r="Q37" s="216">
        <f t="shared" si="17"/>
        <v>34</v>
      </c>
      <c r="R37" s="216">
        <f t="shared" si="18"/>
        <v>291</v>
      </c>
      <c r="T37">
        <v>511</v>
      </c>
      <c r="U37">
        <v>9192</v>
      </c>
      <c r="V37" t="s">
        <v>292</v>
      </c>
      <c r="W37">
        <v>1170.2719999999999</v>
      </c>
      <c r="X37">
        <v>642.97199999999998</v>
      </c>
      <c r="Y37">
        <v>1.82</v>
      </c>
      <c r="Z37">
        <v>13.691000000000001</v>
      </c>
      <c r="AA37">
        <v>70.297466</v>
      </c>
      <c r="AB37">
        <v>1.1088720000000001</v>
      </c>
      <c r="AC37">
        <v>25.372475000000001</v>
      </c>
      <c r="AD37" s="1">
        <v>266</v>
      </c>
      <c r="AE37">
        <v>34</v>
      </c>
      <c r="AF37">
        <v>291</v>
      </c>
      <c r="AG37">
        <v>77</v>
      </c>
      <c r="AH37">
        <v>16.647427</v>
      </c>
      <c r="AI37">
        <v>1241.4000000000001</v>
      </c>
      <c r="AJ37">
        <v>0</v>
      </c>
      <c r="AK37">
        <v>10</v>
      </c>
      <c r="AL37">
        <v>2913</v>
      </c>
      <c r="AM37">
        <v>0.8666666666666667</v>
      </c>
      <c r="AN37" t="s">
        <v>69</v>
      </c>
      <c r="AO37">
        <v>1170.2719999999999</v>
      </c>
      <c r="AP37" t="s">
        <v>366</v>
      </c>
      <c r="AQ37" t="s">
        <v>115</v>
      </c>
      <c r="AR37" t="s">
        <v>116</v>
      </c>
      <c r="AS37" t="s">
        <v>115</v>
      </c>
      <c r="AT37" t="s">
        <v>116</v>
      </c>
      <c r="AU37" t="s">
        <v>282</v>
      </c>
      <c r="AV37" t="s">
        <v>292</v>
      </c>
      <c r="AW37" t="s">
        <v>69</v>
      </c>
      <c r="AX37">
        <v>9192</v>
      </c>
      <c r="AY37" t="s">
        <v>263</v>
      </c>
      <c r="AZ37">
        <v>4</v>
      </c>
      <c r="BA37" t="s">
        <v>276</v>
      </c>
      <c r="BB37">
        <v>1</v>
      </c>
      <c r="BC37">
        <v>1</v>
      </c>
      <c r="BE37" t="s">
        <v>69</v>
      </c>
      <c r="BF37">
        <v>0</v>
      </c>
      <c r="BG37" t="s">
        <v>236</v>
      </c>
      <c r="BI37" t="s">
        <v>115</v>
      </c>
      <c r="BJ37" t="s">
        <v>292</v>
      </c>
      <c r="BK37" t="s">
        <v>69</v>
      </c>
      <c r="BL37">
        <v>0.8666666666666667</v>
      </c>
      <c r="BM37">
        <v>9192</v>
      </c>
      <c r="BN37" t="s">
        <v>116</v>
      </c>
      <c r="BO37" t="s">
        <v>282</v>
      </c>
      <c r="BP37">
        <v>1</v>
      </c>
      <c r="BQ37">
        <v>1170.2719999999999</v>
      </c>
      <c r="BR37">
        <v>1.5773996746909769E-2</v>
      </c>
      <c r="BS37">
        <v>0.36093015073971518</v>
      </c>
      <c r="BT37">
        <v>0.22729758551858031</v>
      </c>
      <c r="BU37">
        <v>13.691000000000001</v>
      </c>
      <c r="BV37">
        <v>2.9053074840720789</v>
      </c>
      <c r="BW37">
        <v>24.866014054852208</v>
      </c>
      <c r="BX37">
        <v>10</v>
      </c>
      <c r="BY37">
        <v>34</v>
      </c>
      <c r="BZ37">
        <v>291</v>
      </c>
    </row>
    <row r="38" spans="1:78" ht="16.5">
      <c r="A38" s="264" t="str">
        <f t="shared" si="1"/>
        <v>미추홀교통</v>
      </c>
      <c r="B38" s="107" t="str">
        <f t="shared" si="2"/>
        <v>장경규</v>
      </c>
      <c r="C38" s="108" t="str">
        <f t="shared" si="3"/>
        <v>B</v>
      </c>
      <c r="D38" s="109">
        <f t="shared" si="4"/>
        <v>0.91188454626278381</v>
      </c>
      <c r="E38" s="110">
        <f t="shared" si="5"/>
        <v>8935</v>
      </c>
      <c r="F38" s="111" t="str">
        <f t="shared" si="6"/>
        <v>76</v>
      </c>
      <c r="G38" s="112" t="str">
        <f t="shared" si="7"/>
        <v>70바2743</v>
      </c>
      <c r="H38" s="113">
        <f t="shared" si="8"/>
        <v>6</v>
      </c>
      <c r="I38" s="114">
        <f t="shared" si="9"/>
        <v>1270.4219999999998</v>
      </c>
      <c r="J38" s="115">
        <f t="shared" si="10"/>
        <v>2.6045394457817873E-2</v>
      </c>
      <c r="K38" s="115">
        <f t="shared" si="11"/>
        <v>0.31697699920684824</v>
      </c>
      <c r="L38" s="115">
        <f t="shared" si="12"/>
        <v>0.25660764690787791</v>
      </c>
      <c r="M38" s="116">
        <f t="shared" si="13"/>
        <v>7.4980000000000002</v>
      </c>
      <c r="N38" s="117">
        <f t="shared" si="14"/>
        <v>0</v>
      </c>
      <c r="O38" s="117">
        <f t="shared" si="15"/>
        <v>6.218406167399495</v>
      </c>
      <c r="P38" s="217">
        <f t="shared" si="16"/>
        <v>15</v>
      </c>
      <c r="Q38" s="218">
        <f t="shared" si="17"/>
        <v>0</v>
      </c>
      <c r="R38" s="218">
        <f t="shared" si="18"/>
        <v>79</v>
      </c>
      <c r="T38">
        <v>511</v>
      </c>
      <c r="U38">
        <v>8935</v>
      </c>
      <c r="V38" t="s">
        <v>212</v>
      </c>
      <c r="W38">
        <v>1270.422</v>
      </c>
      <c r="X38">
        <v>452.56799999999998</v>
      </c>
      <c r="Y38">
        <v>2.8069999999999999</v>
      </c>
      <c r="Z38">
        <v>7.4980000000000002</v>
      </c>
      <c r="AA38">
        <v>79.027753000000004</v>
      </c>
      <c r="AB38">
        <v>2.0583089999999999</v>
      </c>
      <c r="AC38">
        <v>25.049980000000001</v>
      </c>
      <c r="AD38" s="1">
        <v>326</v>
      </c>
      <c r="AE38">
        <v>0</v>
      </c>
      <c r="AF38">
        <v>79</v>
      </c>
      <c r="AG38">
        <v>75</v>
      </c>
      <c r="AH38">
        <v>16.075642999999999</v>
      </c>
      <c r="AI38">
        <v>74.5</v>
      </c>
      <c r="AJ38">
        <v>0</v>
      </c>
      <c r="AK38">
        <v>15</v>
      </c>
      <c r="AL38">
        <v>4727</v>
      </c>
      <c r="AM38">
        <v>0.91188454626278381</v>
      </c>
      <c r="AN38" t="s">
        <v>68</v>
      </c>
      <c r="AO38">
        <v>504.13099999999997</v>
      </c>
      <c r="AP38" t="s">
        <v>367</v>
      </c>
      <c r="AQ38" t="s">
        <v>115</v>
      </c>
      <c r="AR38" t="s">
        <v>118</v>
      </c>
      <c r="AS38" t="s">
        <v>115</v>
      </c>
      <c r="AT38" t="s">
        <v>118</v>
      </c>
      <c r="AU38" t="s">
        <v>183</v>
      </c>
      <c r="AV38" t="s">
        <v>212</v>
      </c>
      <c r="AW38" t="s">
        <v>68</v>
      </c>
      <c r="AX38">
        <v>8935</v>
      </c>
      <c r="AY38" t="s">
        <v>267</v>
      </c>
      <c r="AZ38">
        <v>2</v>
      </c>
      <c r="BA38" t="s">
        <v>244</v>
      </c>
      <c r="BB38">
        <v>6</v>
      </c>
      <c r="BC38">
        <v>1</v>
      </c>
      <c r="BE38" t="s">
        <v>68</v>
      </c>
      <c r="BF38">
        <v>0</v>
      </c>
      <c r="BG38" t="s">
        <v>236</v>
      </c>
      <c r="BI38" t="s">
        <v>115</v>
      </c>
      <c r="BJ38" t="s">
        <v>212</v>
      </c>
      <c r="BK38" t="s">
        <v>68</v>
      </c>
      <c r="BL38">
        <v>0.91188454626278381</v>
      </c>
      <c r="BM38">
        <v>8935</v>
      </c>
      <c r="BN38" t="s">
        <v>118</v>
      </c>
      <c r="BO38" t="s">
        <v>183</v>
      </c>
      <c r="BP38">
        <v>6</v>
      </c>
      <c r="BQ38">
        <v>1270.4219999999998</v>
      </c>
      <c r="BR38">
        <v>2.6045394457817873E-2</v>
      </c>
      <c r="BS38">
        <v>0.31697699920684824</v>
      </c>
      <c r="BT38">
        <v>0.25660764690787785</v>
      </c>
      <c r="BU38">
        <v>7.4980000000000002</v>
      </c>
      <c r="BV38">
        <v>0</v>
      </c>
      <c r="BW38">
        <v>6.218406167399495</v>
      </c>
      <c r="BX38">
        <v>15</v>
      </c>
      <c r="BY38">
        <v>0</v>
      </c>
      <c r="BZ38">
        <v>79</v>
      </c>
    </row>
    <row r="39" spans="1:78" ht="16.5">
      <c r="A39" s="263" t="str">
        <f t="shared" si="1"/>
        <v>미추홀교통</v>
      </c>
      <c r="B39" s="123" t="str">
        <f t="shared" si="2"/>
        <v>장덕</v>
      </c>
      <c r="C39" s="124" t="str">
        <f t="shared" si="3"/>
        <v>D</v>
      </c>
      <c r="D39" s="125">
        <f t="shared" si="4"/>
        <v>0.81761904761904758</v>
      </c>
      <c r="E39" s="126">
        <f t="shared" si="5"/>
        <v>3840</v>
      </c>
      <c r="F39" s="127" t="str">
        <f t="shared" si="6"/>
        <v>12</v>
      </c>
      <c r="G39" s="128" t="str">
        <f t="shared" si="7"/>
        <v>70바2759</v>
      </c>
      <c r="H39" s="129">
        <f t="shared" si="8"/>
        <v>1</v>
      </c>
      <c r="I39" s="130">
        <f t="shared" si="9"/>
        <v>1514.78</v>
      </c>
      <c r="J39" s="131">
        <f t="shared" si="10"/>
        <v>3.6802557371742525E-2</v>
      </c>
      <c r="K39" s="131">
        <f t="shared" si="11"/>
        <v>0.40943022049953998</v>
      </c>
      <c r="L39" s="131">
        <f t="shared" si="12"/>
        <v>0.22577536011830102</v>
      </c>
      <c r="M39" s="132">
        <f t="shared" si="13"/>
        <v>13.505000000000001</v>
      </c>
      <c r="N39" s="133">
        <f t="shared" si="14"/>
        <v>0.13203237433818774</v>
      </c>
      <c r="O39" s="133">
        <f t="shared" si="15"/>
        <v>38.619469493919908</v>
      </c>
      <c r="P39" s="215">
        <f t="shared" si="16"/>
        <v>43</v>
      </c>
      <c r="Q39" s="216">
        <f t="shared" si="17"/>
        <v>2</v>
      </c>
      <c r="R39" s="216">
        <f t="shared" si="18"/>
        <v>585</v>
      </c>
      <c r="T39">
        <v>511</v>
      </c>
      <c r="U39">
        <v>3840</v>
      </c>
      <c r="V39" t="s">
        <v>213</v>
      </c>
      <c r="W39">
        <v>1514.78</v>
      </c>
      <c r="X39">
        <v>882.19299999999998</v>
      </c>
      <c r="Y39">
        <v>1.7170000000000001</v>
      </c>
      <c r="Z39">
        <v>13.505000000000001</v>
      </c>
      <c r="AA39">
        <v>100.22664899999999</v>
      </c>
      <c r="AB39">
        <v>3.6885970000000001</v>
      </c>
      <c r="AC39">
        <v>41.035818999999996</v>
      </c>
      <c r="AD39" s="1">
        <v>342</v>
      </c>
      <c r="AE39">
        <v>2</v>
      </c>
      <c r="AF39">
        <v>585</v>
      </c>
      <c r="AG39">
        <v>87</v>
      </c>
      <c r="AH39">
        <v>15.113545</v>
      </c>
      <c r="AI39">
        <v>2332.3000000000002</v>
      </c>
      <c r="AJ39">
        <v>18.2</v>
      </c>
      <c r="AK39">
        <v>43</v>
      </c>
      <c r="AL39">
        <v>9756</v>
      </c>
      <c r="AM39">
        <v>0.81761904761904758</v>
      </c>
      <c r="AN39" t="s">
        <v>67</v>
      </c>
      <c r="AO39">
        <v>1514.78</v>
      </c>
      <c r="AP39" t="s">
        <v>368</v>
      </c>
      <c r="AQ39" t="s">
        <v>115</v>
      </c>
      <c r="AR39" t="s">
        <v>116</v>
      </c>
      <c r="AS39" t="s">
        <v>115</v>
      </c>
      <c r="AT39" t="s">
        <v>116</v>
      </c>
      <c r="AU39" t="s">
        <v>173</v>
      </c>
      <c r="AV39" t="s">
        <v>213</v>
      </c>
      <c r="AW39" t="s">
        <v>67</v>
      </c>
      <c r="AX39">
        <v>3840</v>
      </c>
      <c r="AY39" t="s">
        <v>265</v>
      </c>
      <c r="AZ39">
        <v>6</v>
      </c>
      <c r="BA39" t="s">
        <v>369</v>
      </c>
      <c r="BB39">
        <v>1</v>
      </c>
      <c r="BC39">
        <v>1</v>
      </c>
      <c r="BE39" t="s">
        <v>67</v>
      </c>
      <c r="BF39">
        <v>0</v>
      </c>
      <c r="BG39" t="s">
        <v>236</v>
      </c>
      <c r="BI39" t="s">
        <v>115</v>
      </c>
      <c r="BJ39" t="s">
        <v>213</v>
      </c>
      <c r="BK39" t="s">
        <v>67</v>
      </c>
      <c r="BL39">
        <v>0.81761904761904758</v>
      </c>
      <c r="BM39">
        <v>3840</v>
      </c>
      <c r="BN39" t="s">
        <v>116</v>
      </c>
      <c r="BO39" t="s">
        <v>173</v>
      </c>
      <c r="BP39">
        <v>1</v>
      </c>
      <c r="BQ39">
        <v>1514.78</v>
      </c>
      <c r="BR39">
        <v>3.6802557371742525E-2</v>
      </c>
      <c r="BS39">
        <v>0.40943022049953998</v>
      </c>
      <c r="BT39">
        <v>0.22577536011830102</v>
      </c>
      <c r="BU39">
        <v>13.505000000000001</v>
      </c>
      <c r="BV39">
        <v>0.13203237433818774</v>
      </c>
      <c r="BW39">
        <v>38.619469493919908</v>
      </c>
      <c r="BX39">
        <v>43</v>
      </c>
      <c r="BY39">
        <v>2</v>
      </c>
      <c r="BZ39">
        <v>585</v>
      </c>
    </row>
    <row r="40" spans="1:78" ht="16.5">
      <c r="A40" s="264" t="str">
        <f t="shared" si="1"/>
        <v>미추홀교통</v>
      </c>
      <c r="B40" s="107" t="str">
        <f t="shared" si="2"/>
        <v>장연규</v>
      </c>
      <c r="C40" s="108" t="str">
        <f t="shared" si="3"/>
        <v>D</v>
      </c>
      <c r="D40" s="109">
        <f t="shared" si="4"/>
        <v>0.8333867941039137</v>
      </c>
      <c r="E40" s="110">
        <f t="shared" si="5"/>
        <v>6585</v>
      </c>
      <c r="F40" s="111" t="str">
        <f t="shared" si="6"/>
        <v>12</v>
      </c>
      <c r="G40" s="112" t="str">
        <f t="shared" si="7"/>
        <v>70바2682</v>
      </c>
      <c r="H40" s="113">
        <f t="shared" si="8"/>
        <v>3</v>
      </c>
      <c r="I40" s="114">
        <f t="shared" si="9"/>
        <v>4149.8519999999999</v>
      </c>
      <c r="J40" s="115">
        <f t="shared" si="10"/>
        <v>4.2343800581798964E-2</v>
      </c>
      <c r="K40" s="115">
        <f t="shared" si="11"/>
        <v>0.40032903639145401</v>
      </c>
      <c r="L40" s="115">
        <f t="shared" si="12"/>
        <v>0.18627170318363162</v>
      </c>
      <c r="M40" s="116">
        <f t="shared" si="13"/>
        <v>13.352</v>
      </c>
      <c r="N40" s="117">
        <f t="shared" si="14"/>
        <v>0.12048622456897258</v>
      </c>
      <c r="O40" s="117">
        <f t="shared" si="15"/>
        <v>30.169750632070734</v>
      </c>
      <c r="P40" s="217">
        <f t="shared" si="16"/>
        <v>128</v>
      </c>
      <c r="Q40" s="218">
        <f t="shared" si="17"/>
        <v>5</v>
      </c>
      <c r="R40" s="218">
        <f t="shared" si="18"/>
        <v>1252</v>
      </c>
      <c r="T40">
        <v>511</v>
      </c>
      <c r="U40">
        <v>6585</v>
      </c>
      <c r="V40" t="s">
        <v>214</v>
      </c>
      <c r="W40">
        <v>4149.8519999999999</v>
      </c>
      <c r="X40">
        <v>2371.5500000000002</v>
      </c>
      <c r="Y40">
        <v>1.75</v>
      </c>
      <c r="Z40">
        <v>13.352</v>
      </c>
      <c r="AA40">
        <v>283.38689099999999</v>
      </c>
      <c r="AB40">
        <v>11.999677999999999</v>
      </c>
      <c r="AC40">
        <v>113.448001</v>
      </c>
      <c r="AD40" s="1">
        <v>773</v>
      </c>
      <c r="AE40">
        <v>5</v>
      </c>
      <c r="AF40">
        <v>1252</v>
      </c>
      <c r="AG40">
        <v>75</v>
      </c>
      <c r="AH40">
        <v>14.643768</v>
      </c>
      <c r="AI40">
        <v>4947.3</v>
      </c>
      <c r="AJ40">
        <v>0</v>
      </c>
      <c r="AK40">
        <v>128</v>
      </c>
      <c r="AL40">
        <v>32610</v>
      </c>
      <c r="AM40">
        <v>0.8333867941039137</v>
      </c>
      <c r="AN40" t="s">
        <v>67</v>
      </c>
      <c r="AO40">
        <v>3525</v>
      </c>
      <c r="AP40" t="s">
        <v>370</v>
      </c>
      <c r="AQ40" t="s">
        <v>115</v>
      </c>
      <c r="AR40" t="s">
        <v>116</v>
      </c>
      <c r="AS40" t="s">
        <v>115</v>
      </c>
      <c r="AT40" t="s">
        <v>116</v>
      </c>
      <c r="AU40" t="s">
        <v>283</v>
      </c>
      <c r="AV40" t="s">
        <v>214</v>
      </c>
      <c r="AW40" t="s">
        <v>67</v>
      </c>
      <c r="AX40">
        <v>6585</v>
      </c>
      <c r="AY40" t="s">
        <v>265</v>
      </c>
      <c r="AZ40">
        <v>4</v>
      </c>
      <c r="BA40" t="s">
        <v>266</v>
      </c>
      <c r="BB40">
        <v>3</v>
      </c>
      <c r="BC40">
        <v>1</v>
      </c>
      <c r="BE40" t="s">
        <v>67</v>
      </c>
      <c r="BF40">
        <v>0</v>
      </c>
      <c r="BG40" t="s">
        <v>236</v>
      </c>
      <c r="BI40" t="s">
        <v>115</v>
      </c>
      <c r="BJ40" t="s">
        <v>214</v>
      </c>
      <c r="BK40" t="s">
        <v>67</v>
      </c>
      <c r="BL40">
        <v>0.8333867941039137</v>
      </c>
      <c r="BM40">
        <v>6585</v>
      </c>
      <c r="BN40" t="s">
        <v>116</v>
      </c>
      <c r="BO40" t="s">
        <v>283</v>
      </c>
      <c r="BP40">
        <v>3</v>
      </c>
      <c r="BQ40">
        <v>4149.8519999999999</v>
      </c>
      <c r="BR40">
        <v>4.2343800581798964E-2</v>
      </c>
      <c r="BS40">
        <v>0.40032903639145401</v>
      </c>
      <c r="BT40">
        <v>0.18627170318363162</v>
      </c>
      <c r="BU40">
        <v>13.352</v>
      </c>
      <c r="BV40">
        <v>0.12048622456897258</v>
      </c>
      <c r="BW40">
        <v>30.169750632070734</v>
      </c>
      <c r="BX40">
        <v>128</v>
      </c>
      <c r="BY40">
        <v>5</v>
      </c>
      <c r="BZ40">
        <v>1252</v>
      </c>
    </row>
    <row r="41" spans="1:78" ht="16.5">
      <c r="A41" s="263" t="str">
        <f t="shared" si="1"/>
        <v>미추홀교통</v>
      </c>
      <c r="B41" s="123" t="str">
        <f t="shared" si="2"/>
        <v>전상권</v>
      </c>
      <c r="C41" s="124" t="str">
        <f t="shared" si="3"/>
        <v>D</v>
      </c>
      <c r="D41" s="125">
        <f t="shared" si="4"/>
        <v>0.8018001459239894</v>
      </c>
      <c r="E41" s="126">
        <f t="shared" si="5"/>
        <v>1894</v>
      </c>
      <c r="F41" s="127" t="str">
        <f t="shared" si="6"/>
        <v>12</v>
      </c>
      <c r="G41" s="128" t="str">
        <f t="shared" si="7"/>
        <v>70바2757</v>
      </c>
      <c r="H41" s="129">
        <f t="shared" si="8"/>
        <v>4</v>
      </c>
      <c r="I41" s="130">
        <f t="shared" si="9"/>
        <v>397.66300000000001</v>
      </c>
      <c r="J41" s="131">
        <f t="shared" si="10"/>
        <v>4.3611282294264093E-2</v>
      </c>
      <c r="K41" s="131">
        <f t="shared" si="11"/>
        <v>0.4014316471917716</v>
      </c>
      <c r="L41" s="131">
        <f t="shared" si="12"/>
        <v>0.21626351961334095</v>
      </c>
      <c r="M41" s="132">
        <f t="shared" si="13"/>
        <v>11.459</v>
      </c>
      <c r="N41" s="133">
        <f t="shared" si="14"/>
        <v>0.251469208852722</v>
      </c>
      <c r="O41" s="133">
        <f t="shared" si="15"/>
        <v>13.579337278046989</v>
      </c>
      <c r="P41" s="215">
        <f t="shared" si="16"/>
        <v>16</v>
      </c>
      <c r="Q41" s="216">
        <f t="shared" si="17"/>
        <v>1</v>
      </c>
      <c r="R41" s="216">
        <f t="shared" si="18"/>
        <v>63</v>
      </c>
      <c r="T41">
        <v>511</v>
      </c>
      <c r="U41">
        <v>1894</v>
      </c>
      <c r="V41" t="s">
        <v>371</v>
      </c>
      <c r="W41">
        <v>436.15199999999999</v>
      </c>
      <c r="X41">
        <v>254.89599999999999</v>
      </c>
      <c r="Y41">
        <v>1.7110000000000001</v>
      </c>
      <c r="Z41">
        <v>11.459</v>
      </c>
      <c r="AA41">
        <v>32.012495999999999</v>
      </c>
      <c r="AB41">
        <v>1.3961060000000001</v>
      </c>
      <c r="AC41">
        <v>12.850828999999999</v>
      </c>
      <c r="AD41" s="1">
        <v>86</v>
      </c>
      <c r="AE41">
        <v>1</v>
      </c>
      <c r="AF41">
        <v>63</v>
      </c>
      <c r="AG41">
        <v>66</v>
      </c>
      <c r="AH41">
        <v>13.624428999999999</v>
      </c>
      <c r="AI41">
        <v>32.799999999999997</v>
      </c>
      <c r="AJ41">
        <v>0</v>
      </c>
      <c r="AK41">
        <v>16</v>
      </c>
      <c r="AL41">
        <v>3981</v>
      </c>
      <c r="AM41">
        <v>0.8018001459239894</v>
      </c>
      <c r="AN41" t="s">
        <v>67</v>
      </c>
      <c r="AO41">
        <v>128.61500000000001</v>
      </c>
      <c r="AP41" t="s">
        <v>372</v>
      </c>
      <c r="AQ41" t="s">
        <v>115</v>
      </c>
      <c r="AR41" t="s">
        <v>116</v>
      </c>
      <c r="AS41" t="s">
        <v>115</v>
      </c>
      <c r="AT41" t="s">
        <v>116</v>
      </c>
      <c r="AU41" t="s">
        <v>172</v>
      </c>
      <c r="AV41" t="s">
        <v>371</v>
      </c>
      <c r="AW41" t="s">
        <v>67</v>
      </c>
      <c r="AX41">
        <v>1894</v>
      </c>
      <c r="AY41" t="s">
        <v>265</v>
      </c>
      <c r="AZ41">
        <v>9</v>
      </c>
      <c r="BA41" t="s">
        <v>373</v>
      </c>
      <c r="BB41">
        <v>4</v>
      </c>
      <c r="BC41">
        <v>1</v>
      </c>
      <c r="BE41" t="s">
        <v>67</v>
      </c>
      <c r="BF41">
        <v>0</v>
      </c>
      <c r="BG41" t="s">
        <v>236</v>
      </c>
      <c r="BI41" t="s">
        <v>115</v>
      </c>
      <c r="BJ41" t="s">
        <v>371</v>
      </c>
      <c r="BK41" t="s">
        <v>67</v>
      </c>
      <c r="BL41">
        <v>0.8018001459239894</v>
      </c>
      <c r="BM41">
        <v>1894</v>
      </c>
      <c r="BN41" t="s">
        <v>116</v>
      </c>
      <c r="BO41" t="s">
        <v>172</v>
      </c>
      <c r="BP41">
        <v>4</v>
      </c>
      <c r="BQ41">
        <v>397.66300000000001</v>
      </c>
      <c r="BR41">
        <v>4.3611282294264093E-2</v>
      </c>
      <c r="BS41">
        <v>0.4014316471917716</v>
      </c>
      <c r="BT41">
        <v>0.19717896513142208</v>
      </c>
      <c r="BU41">
        <v>11.459</v>
      </c>
      <c r="BV41">
        <v>0.251469208852722</v>
      </c>
      <c r="BW41">
        <v>13.579337278046989</v>
      </c>
      <c r="BX41">
        <v>16</v>
      </c>
      <c r="BY41">
        <v>1</v>
      </c>
      <c r="BZ41">
        <v>63</v>
      </c>
    </row>
    <row r="42" spans="1:78" ht="16.5">
      <c r="A42" s="264" t="str">
        <f t="shared" si="1"/>
        <v>미추홀교통</v>
      </c>
      <c r="B42" s="107" t="str">
        <f t="shared" si="2"/>
        <v>정덕균</v>
      </c>
      <c r="C42" s="108" t="str">
        <f t="shared" si="3"/>
        <v>D</v>
      </c>
      <c r="D42" s="109">
        <f t="shared" si="4"/>
        <v>0.81380952380952376</v>
      </c>
      <c r="E42" s="110">
        <f t="shared" si="5"/>
        <v>5851</v>
      </c>
      <c r="F42" s="111" t="str">
        <f t="shared" si="6"/>
        <v>12</v>
      </c>
      <c r="G42" s="112" t="str">
        <f t="shared" si="7"/>
        <v>70바2757</v>
      </c>
      <c r="H42" s="113">
        <f t="shared" si="8"/>
        <v>1</v>
      </c>
      <c r="I42" s="114">
        <f t="shared" si="9"/>
        <v>1564.0540000000001</v>
      </c>
      <c r="J42" s="115">
        <f t="shared" si="10"/>
        <v>2.2696619045442346E-2</v>
      </c>
      <c r="K42" s="115">
        <f t="shared" si="11"/>
        <v>0.4184418382884027</v>
      </c>
      <c r="L42" s="115">
        <f t="shared" si="12"/>
        <v>0.14769311034018007</v>
      </c>
      <c r="M42" s="116">
        <f t="shared" si="13"/>
        <v>11.957000000000001</v>
      </c>
      <c r="N42" s="117">
        <f t="shared" si="14"/>
        <v>0.1278728228053507</v>
      </c>
      <c r="O42" s="117">
        <f t="shared" si="15"/>
        <v>36.060136031108897</v>
      </c>
      <c r="P42" s="217">
        <f t="shared" si="16"/>
        <v>48</v>
      </c>
      <c r="Q42" s="218">
        <f t="shared" si="17"/>
        <v>2</v>
      </c>
      <c r="R42" s="218">
        <f t="shared" si="18"/>
        <v>564</v>
      </c>
      <c r="T42">
        <v>511</v>
      </c>
      <c r="U42">
        <v>5851</v>
      </c>
      <c r="V42" t="s">
        <v>215</v>
      </c>
      <c r="W42">
        <v>1564.0540000000001</v>
      </c>
      <c r="X42">
        <v>915.32100000000003</v>
      </c>
      <c r="Y42">
        <v>1.7090000000000001</v>
      </c>
      <c r="Z42">
        <v>11.957000000000001</v>
      </c>
      <c r="AA42">
        <v>103.673591</v>
      </c>
      <c r="AB42">
        <v>2.35304</v>
      </c>
      <c r="AC42">
        <v>43.381368000000002</v>
      </c>
      <c r="AD42" s="1">
        <v>231</v>
      </c>
      <c r="AE42">
        <v>2</v>
      </c>
      <c r="AF42">
        <v>564</v>
      </c>
      <c r="AG42">
        <v>87</v>
      </c>
      <c r="AH42">
        <v>15.086328999999999</v>
      </c>
      <c r="AI42">
        <v>1867.2</v>
      </c>
      <c r="AJ42">
        <v>10.4</v>
      </c>
      <c r="AK42">
        <v>48</v>
      </c>
      <c r="AL42">
        <v>9367</v>
      </c>
      <c r="AM42">
        <v>0.81380952380952376</v>
      </c>
      <c r="AN42" t="s">
        <v>67</v>
      </c>
      <c r="AO42">
        <v>1564.0540000000001</v>
      </c>
      <c r="AP42" t="s">
        <v>374</v>
      </c>
      <c r="AQ42" t="s">
        <v>115</v>
      </c>
      <c r="AR42" t="s">
        <v>116</v>
      </c>
      <c r="AS42" t="s">
        <v>115</v>
      </c>
      <c r="AT42" t="s">
        <v>116</v>
      </c>
      <c r="AU42" t="s">
        <v>172</v>
      </c>
      <c r="AV42" t="s">
        <v>215</v>
      </c>
      <c r="AW42" t="s">
        <v>67</v>
      </c>
      <c r="AX42">
        <v>5851</v>
      </c>
      <c r="AY42" t="s">
        <v>265</v>
      </c>
      <c r="AZ42">
        <v>7</v>
      </c>
      <c r="BA42" t="s">
        <v>278</v>
      </c>
      <c r="BB42">
        <v>1</v>
      </c>
      <c r="BC42">
        <v>1</v>
      </c>
      <c r="BE42" t="s">
        <v>67</v>
      </c>
      <c r="BF42">
        <v>0</v>
      </c>
      <c r="BG42" t="s">
        <v>236</v>
      </c>
      <c r="BI42" t="s">
        <v>115</v>
      </c>
      <c r="BJ42" t="s">
        <v>215</v>
      </c>
      <c r="BK42" t="s">
        <v>67</v>
      </c>
      <c r="BL42">
        <v>0.81380952380952376</v>
      </c>
      <c r="BM42">
        <v>5851</v>
      </c>
      <c r="BN42" t="s">
        <v>116</v>
      </c>
      <c r="BO42" t="s">
        <v>172</v>
      </c>
      <c r="BP42">
        <v>1</v>
      </c>
      <c r="BQ42">
        <v>1564.0540000000001</v>
      </c>
      <c r="BR42">
        <v>2.2696619045442346E-2</v>
      </c>
      <c r="BS42">
        <v>0.4184418382884027</v>
      </c>
      <c r="BT42">
        <v>0.14769311034018007</v>
      </c>
      <c r="BU42">
        <v>11.957000000000001</v>
      </c>
      <c r="BV42">
        <v>0.1278728228053507</v>
      </c>
      <c r="BW42">
        <v>36.060136031108897</v>
      </c>
      <c r="BX42">
        <v>48</v>
      </c>
      <c r="BY42">
        <v>2</v>
      </c>
      <c r="BZ42">
        <v>564</v>
      </c>
    </row>
    <row r="43" spans="1:78" ht="16.5">
      <c r="A43" s="263" t="str">
        <f t="shared" si="1"/>
        <v>미추홀교통</v>
      </c>
      <c r="B43" s="123" t="str">
        <f t="shared" si="2"/>
        <v>정용명</v>
      </c>
      <c r="C43" s="124" t="str">
        <f t="shared" si="3"/>
        <v>C</v>
      </c>
      <c r="D43" s="125">
        <f t="shared" si="4"/>
        <v>0.89726353209278997</v>
      </c>
      <c r="E43" s="126">
        <f t="shared" si="5"/>
        <v>2101</v>
      </c>
      <c r="F43" s="127" t="str">
        <f t="shared" si="6"/>
        <v>12</v>
      </c>
      <c r="G43" s="128" t="str">
        <f t="shared" si="7"/>
        <v>70바2771</v>
      </c>
      <c r="H43" s="129">
        <f t="shared" si="8"/>
        <v>3</v>
      </c>
      <c r="I43" s="130">
        <f t="shared" si="9"/>
        <v>469.65600000000001</v>
      </c>
      <c r="J43" s="131">
        <f t="shared" si="10"/>
        <v>1.9367586943737171E-2</v>
      </c>
      <c r="K43" s="131">
        <f t="shared" si="11"/>
        <v>0.35037438043590868</v>
      </c>
      <c r="L43" s="131">
        <f t="shared" si="12"/>
        <v>0.24911850375594052</v>
      </c>
      <c r="M43" s="132">
        <f t="shared" si="13"/>
        <v>11.144</v>
      </c>
      <c r="N43" s="133">
        <f t="shared" si="14"/>
        <v>0</v>
      </c>
      <c r="O43" s="133">
        <f t="shared" si="15"/>
        <v>5.3230449520500107</v>
      </c>
      <c r="P43" s="215">
        <f t="shared" si="16"/>
        <v>7</v>
      </c>
      <c r="Q43" s="216">
        <f t="shared" si="17"/>
        <v>0</v>
      </c>
      <c r="R43" s="216">
        <f t="shared" si="18"/>
        <v>25</v>
      </c>
      <c r="T43">
        <v>511</v>
      </c>
      <c r="U43">
        <v>2101</v>
      </c>
      <c r="V43" t="s">
        <v>375</v>
      </c>
      <c r="W43">
        <v>469.65600000000001</v>
      </c>
      <c r="X43">
        <v>253.65799999999999</v>
      </c>
      <c r="Y43">
        <v>1.8520000000000001</v>
      </c>
      <c r="Z43">
        <v>11.144</v>
      </c>
      <c r="AA43">
        <v>28.813604999999999</v>
      </c>
      <c r="AB43">
        <v>0.55805000000000005</v>
      </c>
      <c r="AC43">
        <v>10.095549</v>
      </c>
      <c r="AD43" s="1">
        <v>117</v>
      </c>
      <c r="AE43">
        <v>0</v>
      </c>
      <c r="AF43">
        <v>25</v>
      </c>
      <c r="AG43">
        <v>67</v>
      </c>
      <c r="AH43">
        <v>16.299800000000001</v>
      </c>
      <c r="AI43">
        <v>134.80000000000001</v>
      </c>
      <c r="AJ43">
        <v>0</v>
      </c>
      <c r="AK43">
        <v>7</v>
      </c>
      <c r="AL43">
        <v>1338</v>
      </c>
      <c r="AM43">
        <v>0.89726353209278997</v>
      </c>
      <c r="AN43" t="s">
        <v>69</v>
      </c>
      <c r="AO43">
        <v>227.94900000000001</v>
      </c>
      <c r="AP43" t="s">
        <v>376</v>
      </c>
      <c r="AQ43" t="s">
        <v>115</v>
      </c>
      <c r="AR43" t="s">
        <v>116</v>
      </c>
      <c r="AS43" t="s">
        <v>115</v>
      </c>
      <c r="AT43" t="s">
        <v>116</v>
      </c>
      <c r="AU43" t="s">
        <v>176</v>
      </c>
      <c r="AV43" t="s">
        <v>375</v>
      </c>
      <c r="AW43" t="s">
        <v>69</v>
      </c>
      <c r="AX43">
        <v>2101</v>
      </c>
      <c r="AY43" t="s">
        <v>263</v>
      </c>
      <c r="AZ43">
        <v>1</v>
      </c>
      <c r="BA43" t="s">
        <v>226</v>
      </c>
      <c r="BB43">
        <v>3</v>
      </c>
      <c r="BC43">
        <v>1</v>
      </c>
      <c r="BE43" t="s">
        <v>340</v>
      </c>
      <c r="BF43" t="s">
        <v>341</v>
      </c>
      <c r="BG43" t="s">
        <v>340</v>
      </c>
      <c r="BI43" t="s">
        <v>115</v>
      </c>
      <c r="BJ43" t="s">
        <v>375</v>
      </c>
      <c r="BK43" t="s">
        <v>69</v>
      </c>
      <c r="BL43">
        <v>0.89726353209278997</v>
      </c>
      <c r="BM43">
        <v>2101</v>
      </c>
      <c r="BN43" t="s">
        <v>116</v>
      </c>
      <c r="BO43" t="s">
        <v>176</v>
      </c>
      <c r="BP43">
        <v>3</v>
      </c>
      <c r="BQ43">
        <v>469.65600000000001</v>
      </c>
      <c r="BR43">
        <v>1.9367586943737171E-2</v>
      </c>
      <c r="BS43">
        <v>0.35037438043590868</v>
      </c>
      <c r="BT43">
        <v>0.24911850375594052</v>
      </c>
      <c r="BU43">
        <v>11.144</v>
      </c>
      <c r="BV43">
        <v>0</v>
      </c>
      <c r="BW43">
        <v>5.3230449520500107</v>
      </c>
      <c r="BX43">
        <v>7</v>
      </c>
      <c r="BY43">
        <v>0</v>
      </c>
      <c r="BZ43">
        <v>25</v>
      </c>
    </row>
    <row r="44" spans="1:78" ht="16.5">
      <c r="A44" s="264" t="str">
        <f t="shared" si="1"/>
        <v>미추홀교통</v>
      </c>
      <c r="B44" s="107" t="str">
        <f t="shared" si="2"/>
        <v>정주경</v>
      </c>
      <c r="C44" s="108" t="str">
        <f t="shared" si="3"/>
        <v>S</v>
      </c>
      <c r="D44" s="109">
        <f t="shared" si="4"/>
        <v>1.063209805511399</v>
      </c>
      <c r="E44" s="110">
        <f t="shared" si="5"/>
        <v>7589</v>
      </c>
      <c r="F44" s="111" t="str">
        <f t="shared" si="6"/>
        <v>12</v>
      </c>
      <c r="G44" s="112" t="str">
        <f t="shared" si="7"/>
        <v>70바2777</v>
      </c>
      <c r="H44" s="113">
        <f t="shared" si="8"/>
        <v>4</v>
      </c>
      <c r="I44" s="114">
        <f t="shared" si="9"/>
        <v>709.86899999999991</v>
      </c>
      <c r="J44" s="115">
        <f t="shared" si="10"/>
        <v>9.3392331290001063E-3</v>
      </c>
      <c r="K44" s="115">
        <f t="shared" si="11"/>
        <v>0.39431097358391687</v>
      </c>
      <c r="L44" s="115">
        <f t="shared" si="12"/>
        <v>9.8609743487882984E-2</v>
      </c>
      <c r="M44" s="116">
        <f t="shared" si="13"/>
        <v>8.3109999999999999</v>
      </c>
      <c r="N44" s="117">
        <f t="shared" si="14"/>
        <v>0</v>
      </c>
      <c r="O44" s="117">
        <f t="shared" si="15"/>
        <v>27.751599238732783</v>
      </c>
      <c r="P44" s="217">
        <f t="shared" si="16"/>
        <v>19</v>
      </c>
      <c r="Q44" s="218">
        <f t="shared" si="17"/>
        <v>0</v>
      </c>
      <c r="R44" s="218">
        <f t="shared" si="18"/>
        <v>197</v>
      </c>
      <c r="T44">
        <v>511</v>
      </c>
      <c r="U44">
        <v>7589</v>
      </c>
      <c r="V44" t="s">
        <v>216</v>
      </c>
      <c r="W44">
        <v>709.86900000000003</v>
      </c>
      <c r="X44">
        <v>318.31099999999998</v>
      </c>
      <c r="Y44">
        <v>2.23</v>
      </c>
      <c r="Z44">
        <v>8.3109999999999999</v>
      </c>
      <c r="AA44">
        <v>44.970823000000003</v>
      </c>
      <c r="AB44">
        <v>0.41999300000000001</v>
      </c>
      <c r="AC44">
        <v>17.732489000000001</v>
      </c>
      <c r="AD44" s="1">
        <v>70</v>
      </c>
      <c r="AE44">
        <v>0</v>
      </c>
      <c r="AF44">
        <v>197</v>
      </c>
      <c r="AG44">
        <v>69</v>
      </c>
      <c r="AH44">
        <v>15.785100999999999</v>
      </c>
      <c r="AI44">
        <v>106</v>
      </c>
      <c r="AJ44">
        <v>0</v>
      </c>
      <c r="AK44">
        <v>19</v>
      </c>
      <c r="AL44">
        <v>5980</v>
      </c>
      <c r="AM44">
        <v>1.063209805511399</v>
      </c>
      <c r="AN44" t="s">
        <v>232</v>
      </c>
      <c r="AO44">
        <v>363.63299999999998</v>
      </c>
      <c r="AP44" t="s">
        <v>377</v>
      </c>
      <c r="AQ44" t="s">
        <v>115</v>
      </c>
      <c r="AR44" t="s">
        <v>116</v>
      </c>
      <c r="AS44" t="s">
        <v>115</v>
      </c>
      <c r="AT44" t="s">
        <v>116</v>
      </c>
      <c r="AU44" t="s">
        <v>177</v>
      </c>
      <c r="AV44" t="s">
        <v>216</v>
      </c>
      <c r="AW44" t="s">
        <v>232</v>
      </c>
      <c r="AX44">
        <v>7589</v>
      </c>
      <c r="AY44" t="s">
        <v>273</v>
      </c>
      <c r="AZ44">
        <v>2</v>
      </c>
      <c r="BA44" t="s">
        <v>378</v>
      </c>
      <c r="BB44">
        <v>4</v>
      </c>
      <c r="BC44">
        <v>1</v>
      </c>
      <c r="BE44" t="s">
        <v>232</v>
      </c>
      <c r="BF44">
        <v>0</v>
      </c>
      <c r="BG44" t="s">
        <v>236</v>
      </c>
      <c r="BI44" t="s">
        <v>115</v>
      </c>
      <c r="BJ44" t="s">
        <v>216</v>
      </c>
      <c r="BK44" t="s">
        <v>232</v>
      </c>
      <c r="BL44">
        <v>1.063209805511399</v>
      </c>
      <c r="BM44">
        <v>7589</v>
      </c>
      <c r="BN44" t="s">
        <v>116</v>
      </c>
      <c r="BO44" t="s">
        <v>177</v>
      </c>
      <c r="BP44">
        <v>4</v>
      </c>
      <c r="BQ44">
        <v>709.86899999999991</v>
      </c>
      <c r="BR44">
        <v>9.3392331290001063E-3</v>
      </c>
      <c r="BS44">
        <v>0.39431097358391687</v>
      </c>
      <c r="BT44">
        <v>9.860974348788297E-2</v>
      </c>
      <c r="BU44">
        <v>8.3109999999999999</v>
      </c>
      <c r="BV44">
        <v>0</v>
      </c>
      <c r="BW44">
        <v>27.751599238732783</v>
      </c>
      <c r="BX44">
        <v>19</v>
      </c>
      <c r="BY44">
        <v>0</v>
      </c>
      <c r="BZ44">
        <v>197</v>
      </c>
    </row>
    <row r="45" spans="1:78" ht="16.5">
      <c r="A45" s="263" t="str">
        <f t="shared" si="1"/>
        <v>미추홀교통</v>
      </c>
      <c r="B45" s="123" t="str">
        <f t="shared" si="2"/>
        <v>정진식</v>
      </c>
      <c r="C45" s="124" t="str">
        <f t="shared" si="3"/>
        <v>B</v>
      </c>
      <c r="D45" s="125">
        <f t="shared" si="4"/>
        <v>0.94095238095238087</v>
      </c>
      <c r="E45" s="126">
        <f t="shared" si="5"/>
        <v>7127</v>
      </c>
      <c r="F45" s="127" t="str">
        <f t="shared" si="6"/>
        <v>12</v>
      </c>
      <c r="G45" s="128" t="str">
        <f t="shared" si="7"/>
        <v>70바2771</v>
      </c>
      <c r="H45" s="129">
        <f t="shared" si="8"/>
        <v>1</v>
      </c>
      <c r="I45" s="130">
        <f t="shared" si="9"/>
        <v>1379.4349999999999</v>
      </c>
      <c r="J45" s="131">
        <f t="shared" si="10"/>
        <v>2.8375294061462813E-2</v>
      </c>
      <c r="K45" s="131">
        <f t="shared" si="11"/>
        <v>0.35959275624510506</v>
      </c>
      <c r="L45" s="131">
        <f t="shared" si="12"/>
        <v>0.20008191759669722</v>
      </c>
      <c r="M45" s="132">
        <f t="shared" si="13"/>
        <v>10.08</v>
      </c>
      <c r="N45" s="133">
        <f t="shared" si="14"/>
        <v>0.50745413883220303</v>
      </c>
      <c r="O45" s="133">
        <f t="shared" si="15"/>
        <v>18.703309688386913</v>
      </c>
      <c r="P45" s="215">
        <f t="shared" si="16"/>
        <v>31</v>
      </c>
      <c r="Q45" s="216">
        <f t="shared" si="17"/>
        <v>7</v>
      </c>
      <c r="R45" s="216">
        <f t="shared" si="18"/>
        <v>258</v>
      </c>
      <c r="T45">
        <v>511</v>
      </c>
      <c r="U45">
        <v>7127</v>
      </c>
      <c r="V45" t="s">
        <v>217</v>
      </c>
      <c r="W45">
        <v>1379.4349999999999</v>
      </c>
      <c r="X45">
        <v>698.21699999999998</v>
      </c>
      <c r="Y45">
        <v>1.976</v>
      </c>
      <c r="Z45">
        <v>10.08</v>
      </c>
      <c r="AA45">
        <v>86.166084999999995</v>
      </c>
      <c r="AB45">
        <v>2.4449879999999999</v>
      </c>
      <c r="AC45">
        <v>30.9847</v>
      </c>
      <c r="AD45" s="1">
        <v>276</v>
      </c>
      <c r="AE45">
        <v>7</v>
      </c>
      <c r="AF45">
        <v>258</v>
      </c>
      <c r="AG45">
        <v>89</v>
      </c>
      <c r="AH45">
        <v>16.009024</v>
      </c>
      <c r="AI45">
        <v>729.4</v>
      </c>
      <c r="AJ45">
        <v>3.2</v>
      </c>
      <c r="AK45">
        <v>31</v>
      </c>
      <c r="AL45">
        <v>7621</v>
      </c>
      <c r="AM45">
        <v>0.94095238095238087</v>
      </c>
      <c r="AN45" t="s">
        <v>68</v>
      </c>
      <c r="AO45">
        <v>1379.4349999999999</v>
      </c>
      <c r="AP45" t="s">
        <v>379</v>
      </c>
      <c r="AQ45" t="s">
        <v>115</v>
      </c>
      <c r="AR45" t="s">
        <v>116</v>
      </c>
      <c r="AS45" t="s">
        <v>115</v>
      </c>
      <c r="AT45" t="s">
        <v>116</v>
      </c>
      <c r="AU45" t="s">
        <v>176</v>
      </c>
      <c r="AV45" t="s">
        <v>217</v>
      </c>
      <c r="AW45" t="s">
        <v>68</v>
      </c>
      <c r="AX45">
        <v>7127</v>
      </c>
      <c r="AY45" t="s">
        <v>260</v>
      </c>
      <c r="AZ45">
        <v>2</v>
      </c>
      <c r="BA45" t="s">
        <v>174</v>
      </c>
      <c r="BB45">
        <v>1</v>
      </c>
      <c r="BC45">
        <v>1</v>
      </c>
      <c r="BE45" t="s">
        <v>68</v>
      </c>
      <c r="BF45">
        <v>0</v>
      </c>
      <c r="BG45" t="s">
        <v>236</v>
      </c>
      <c r="BI45" t="s">
        <v>115</v>
      </c>
      <c r="BJ45" t="s">
        <v>217</v>
      </c>
      <c r="BK45" t="s">
        <v>68</v>
      </c>
      <c r="BL45">
        <v>0.94095238095238087</v>
      </c>
      <c r="BM45">
        <v>7127</v>
      </c>
      <c r="BN45" t="s">
        <v>116</v>
      </c>
      <c r="BO45" t="s">
        <v>176</v>
      </c>
      <c r="BP45">
        <v>1</v>
      </c>
      <c r="BQ45">
        <v>1379.4349999999999</v>
      </c>
      <c r="BR45">
        <v>2.8375294061462813E-2</v>
      </c>
      <c r="BS45">
        <v>0.35959275624510506</v>
      </c>
      <c r="BT45">
        <v>0.20008191759669722</v>
      </c>
      <c r="BU45">
        <v>10.08</v>
      </c>
      <c r="BV45">
        <v>0.50745413883220303</v>
      </c>
      <c r="BW45">
        <v>18.703309688386913</v>
      </c>
      <c r="BX45">
        <v>31</v>
      </c>
      <c r="BY45">
        <v>7</v>
      </c>
      <c r="BZ45">
        <v>258</v>
      </c>
    </row>
    <row r="46" spans="1:78" ht="16.5">
      <c r="A46" s="264" t="str">
        <f t="shared" si="1"/>
        <v>미추홀교통</v>
      </c>
      <c r="B46" s="107" t="str">
        <f t="shared" si="2"/>
        <v>조성기</v>
      </c>
      <c r="C46" s="108" t="str">
        <f t="shared" si="3"/>
        <v>D</v>
      </c>
      <c r="D46" s="109">
        <f t="shared" si="4"/>
        <v>0.8441935483870967</v>
      </c>
      <c r="E46" s="110">
        <f t="shared" si="5"/>
        <v>160</v>
      </c>
      <c r="F46" s="111" t="str">
        <f t="shared" si="6"/>
        <v>76</v>
      </c>
      <c r="G46" s="112" t="str">
        <f t="shared" si="7"/>
        <v>70바2692</v>
      </c>
      <c r="H46" s="113">
        <f t="shared" si="8"/>
        <v>1</v>
      </c>
      <c r="I46" s="114">
        <f t="shared" si="9"/>
        <v>2019.4929999999999</v>
      </c>
      <c r="J46" s="115">
        <f t="shared" si="10"/>
        <v>4.4904872812813752E-2</v>
      </c>
      <c r="K46" s="115">
        <f t="shared" si="11"/>
        <v>0.31796935547087202</v>
      </c>
      <c r="L46" s="115">
        <f t="shared" si="12"/>
        <v>0.34365060933610564</v>
      </c>
      <c r="M46" s="116">
        <f t="shared" si="13"/>
        <v>7.7039999999999997</v>
      </c>
      <c r="N46" s="117">
        <f t="shared" si="14"/>
        <v>4.9517378866874011E-2</v>
      </c>
      <c r="O46" s="117">
        <f t="shared" si="15"/>
        <v>12.478379474452252</v>
      </c>
      <c r="P46" s="217">
        <f t="shared" si="16"/>
        <v>35</v>
      </c>
      <c r="Q46" s="218">
        <f t="shared" si="17"/>
        <v>1</v>
      </c>
      <c r="R46" s="218">
        <f t="shared" si="18"/>
        <v>252</v>
      </c>
      <c r="T46">
        <v>511</v>
      </c>
      <c r="U46">
        <v>160</v>
      </c>
      <c r="V46" t="s">
        <v>218</v>
      </c>
      <c r="W46">
        <v>2019.4929999999999</v>
      </c>
      <c r="X46">
        <v>771.80700000000002</v>
      </c>
      <c r="Y46">
        <v>2.617</v>
      </c>
      <c r="Z46">
        <v>7.7039999999999997</v>
      </c>
      <c r="AA46">
        <v>133.46662900000001</v>
      </c>
      <c r="AB46">
        <v>5.9933019999999999</v>
      </c>
      <c r="AC46">
        <v>42.438298000000003</v>
      </c>
      <c r="AD46" s="1">
        <v>694</v>
      </c>
      <c r="AE46">
        <v>1</v>
      </c>
      <c r="AF46">
        <v>252</v>
      </c>
      <c r="AG46">
        <v>84</v>
      </c>
      <c r="AH46">
        <v>15.131069999999999</v>
      </c>
      <c r="AI46">
        <v>483.5</v>
      </c>
      <c r="AJ46">
        <v>0</v>
      </c>
      <c r="AK46">
        <v>35</v>
      </c>
      <c r="AL46">
        <v>7456</v>
      </c>
      <c r="AM46">
        <v>0.8441935483870967</v>
      </c>
      <c r="AN46" t="s">
        <v>67</v>
      </c>
      <c r="AO46">
        <v>2019.4929999999999</v>
      </c>
      <c r="AP46" t="s">
        <v>380</v>
      </c>
      <c r="AQ46" t="s">
        <v>115</v>
      </c>
      <c r="AR46" t="s">
        <v>118</v>
      </c>
      <c r="AS46" t="s">
        <v>115</v>
      </c>
      <c r="AT46" t="s">
        <v>118</v>
      </c>
      <c r="AU46" t="s">
        <v>181</v>
      </c>
      <c r="AV46" t="s">
        <v>218</v>
      </c>
      <c r="AW46" t="s">
        <v>67</v>
      </c>
      <c r="AX46">
        <v>160</v>
      </c>
      <c r="AY46" t="s">
        <v>269</v>
      </c>
      <c r="AZ46">
        <v>2</v>
      </c>
      <c r="BA46" t="s">
        <v>246</v>
      </c>
      <c r="BB46">
        <v>1</v>
      </c>
      <c r="BC46">
        <v>1</v>
      </c>
      <c r="BE46" t="s">
        <v>69</v>
      </c>
      <c r="BF46">
        <v>-1</v>
      </c>
      <c r="BG46" t="s">
        <v>238</v>
      </c>
      <c r="BI46" t="s">
        <v>115</v>
      </c>
      <c r="BJ46" t="s">
        <v>218</v>
      </c>
      <c r="BK46" t="s">
        <v>67</v>
      </c>
      <c r="BL46">
        <v>0.8441935483870967</v>
      </c>
      <c r="BM46">
        <v>160</v>
      </c>
      <c r="BN46" t="s">
        <v>118</v>
      </c>
      <c r="BO46" t="s">
        <v>181</v>
      </c>
      <c r="BP46">
        <v>1</v>
      </c>
      <c r="BQ46">
        <v>2019.4929999999999</v>
      </c>
      <c r="BR46">
        <v>4.4904872812813752E-2</v>
      </c>
      <c r="BS46">
        <v>0.31796935547087202</v>
      </c>
      <c r="BT46">
        <v>0.34365060933610564</v>
      </c>
      <c r="BU46">
        <v>7.7039999999999997</v>
      </c>
      <c r="BV46">
        <v>4.9517378866874011E-2</v>
      </c>
      <c r="BW46">
        <v>12.478379474452252</v>
      </c>
      <c r="BX46">
        <v>35</v>
      </c>
      <c r="BY46">
        <v>1</v>
      </c>
      <c r="BZ46">
        <v>252</v>
      </c>
    </row>
    <row r="47" spans="1:78" ht="16.5">
      <c r="A47" s="263" t="str">
        <f t="shared" si="1"/>
        <v>미추홀교통</v>
      </c>
      <c r="B47" s="123" t="str">
        <f t="shared" si="2"/>
        <v>조영기</v>
      </c>
      <c r="C47" s="124" t="str">
        <f t="shared" si="3"/>
        <v>C</v>
      </c>
      <c r="D47" s="125">
        <f t="shared" si="4"/>
        <v>0.8509523809523809</v>
      </c>
      <c r="E47" s="126">
        <f t="shared" si="5"/>
        <v>8573</v>
      </c>
      <c r="F47" s="127" t="str">
        <f t="shared" si="6"/>
        <v>12</v>
      </c>
      <c r="G47" s="128" t="str">
        <f t="shared" si="7"/>
        <v>70바2761</v>
      </c>
      <c r="H47" s="129">
        <f t="shared" si="8"/>
        <v>1</v>
      </c>
      <c r="I47" s="130">
        <f t="shared" si="9"/>
        <v>1750.597</v>
      </c>
      <c r="J47" s="131">
        <f t="shared" si="10"/>
        <v>2.2410485788645823E-2</v>
      </c>
      <c r="K47" s="131">
        <f t="shared" si="11"/>
        <v>0.39328477505963511</v>
      </c>
      <c r="L47" s="131">
        <f t="shared" si="12"/>
        <v>0.21649757197116185</v>
      </c>
      <c r="M47" s="132">
        <f t="shared" si="13"/>
        <v>12.875</v>
      </c>
      <c r="N47" s="133">
        <f t="shared" si="14"/>
        <v>0.34274021947941191</v>
      </c>
      <c r="O47" s="133">
        <f t="shared" si="15"/>
        <v>17.079887604057358</v>
      </c>
      <c r="P47" s="215">
        <f t="shared" si="16"/>
        <v>20</v>
      </c>
      <c r="Q47" s="216">
        <f t="shared" si="17"/>
        <v>6</v>
      </c>
      <c r="R47" s="216">
        <f t="shared" si="18"/>
        <v>299</v>
      </c>
      <c r="T47">
        <v>511</v>
      </c>
      <c r="U47">
        <v>8573</v>
      </c>
      <c r="V47" t="s">
        <v>247</v>
      </c>
      <c r="W47">
        <v>1750.597</v>
      </c>
      <c r="X47">
        <v>979.49199999999996</v>
      </c>
      <c r="Y47">
        <v>1.7869999999999999</v>
      </c>
      <c r="Z47">
        <v>12.875</v>
      </c>
      <c r="AA47">
        <v>108.802193</v>
      </c>
      <c r="AB47">
        <v>2.43831</v>
      </c>
      <c r="AC47">
        <v>42.790246000000003</v>
      </c>
      <c r="AD47" s="1">
        <v>379</v>
      </c>
      <c r="AE47">
        <v>6</v>
      </c>
      <c r="AF47">
        <v>299</v>
      </c>
      <c r="AG47">
        <v>71</v>
      </c>
      <c r="AH47">
        <v>16.089721000000001</v>
      </c>
      <c r="AI47">
        <v>660.6</v>
      </c>
      <c r="AJ47">
        <v>0</v>
      </c>
      <c r="AK47">
        <v>20</v>
      </c>
      <c r="AL47">
        <v>4196</v>
      </c>
      <c r="AM47">
        <v>0.8509523809523809</v>
      </c>
      <c r="AN47" t="s">
        <v>69</v>
      </c>
      <c r="AO47">
        <v>1750.597</v>
      </c>
      <c r="AP47" t="s">
        <v>381</v>
      </c>
      <c r="AQ47" t="s">
        <v>115</v>
      </c>
      <c r="AR47" t="s">
        <v>116</v>
      </c>
      <c r="AS47" t="s">
        <v>115</v>
      </c>
      <c r="AT47" t="s">
        <v>116</v>
      </c>
      <c r="AU47" t="s">
        <v>241</v>
      </c>
      <c r="AV47" t="s">
        <v>247</v>
      </c>
      <c r="AW47" t="s">
        <v>69</v>
      </c>
      <c r="AX47">
        <v>8573</v>
      </c>
      <c r="AY47" t="s">
        <v>263</v>
      </c>
      <c r="AZ47">
        <v>8</v>
      </c>
      <c r="BA47" t="s">
        <v>270</v>
      </c>
      <c r="BB47">
        <v>1</v>
      </c>
      <c r="BC47">
        <v>1</v>
      </c>
      <c r="BE47" t="s">
        <v>69</v>
      </c>
      <c r="BF47">
        <v>0</v>
      </c>
      <c r="BG47" t="s">
        <v>236</v>
      </c>
      <c r="BI47" t="s">
        <v>115</v>
      </c>
      <c r="BJ47" t="s">
        <v>247</v>
      </c>
      <c r="BK47" t="s">
        <v>69</v>
      </c>
      <c r="BL47">
        <v>0.8509523809523809</v>
      </c>
      <c r="BM47">
        <v>8573</v>
      </c>
      <c r="BN47" t="s">
        <v>116</v>
      </c>
      <c r="BO47" t="s">
        <v>241</v>
      </c>
      <c r="BP47">
        <v>1</v>
      </c>
      <c r="BQ47">
        <v>1750.597</v>
      </c>
      <c r="BR47">
        <v>2.2410485788645823E-2</v>
      </c>
      <c r="BS47">
        <v>0.39328477505963511</v>
      </c>
      <c r="BT47">
        <v>0.21649757197116185</v>
      </c>
      <c r="BU47">
        <v>12.875</v>
      </c>
      <c r="BV47">
        <v>0.34274021947941191</v>
      </c>
      <c r="BW47">
        <v>17.079887604057358</v>
      </c>
      <c r="BX47">
        <v>20</v>
      </c>
      <c r="BY47">
        <v>6</v>
      </c>
      <c r="BZ47">
        <v>299</v>
      </c>
    </row>
    <row r="48" spans="1:78" ht="16.5">
      <c r="A48" s="264" t="str">
        <f t="shared" si="1"/>
        <v>미추홀교통</v>
      </c>
      <c r="B48" s="107" t="str">
        <f t="shared" si="2"/>
        <v>한은규</v>
      </c>
      <c r="C48" s="108" t="str">
        <f t="shared" si="3"/>
        <v>F</v>
      </c>
      <c r="D48" s="109">
        <f t="shared" si="4"/>
        <v>0.77190476190476187</v>
      </c>
      <c r="E48" s="110">
        <f t="shared" si="5"/>
        <v>2039</v>
      </c>
      <c r="F48" s="111" t="str">
        <f t="shared" si="6"/>
        <v>12</v>
      </c>
      <c r="G48" s="112" t="str">
        <f t="shared" si="7"/>
        <v>70바2606</v>
      </c>
      <c r="H48" s="113">
        <f t="shared" si="8"/>
        <v>1</v>
      </c>
      <c r="I48" s="114">
        <f t="shared" si="9"/>
        <v>663.30499999999995</v>
      </c>
      <c r="J48" s="115">
        <f t="shared" si="10"/>
        <v>2.2860417172447304E-2</v>
      </c>
      <c r="K48" s="115">
        <f t="shared" si="11"/>
        <v>0.37162830782945777</v>
      </c>
      <c r="L48" s="115">
        <f t="shared" si="12"/>
        <v>7.8395308342316131E-2</v>
      </c>
      <c r="M48" s="116">
        <f t="shared" si="13"/>
        <v>15.97</v>
      </c>
      <c r="N48" s="117">
        <f t="shared" si="14"/>
        <v>0.30152041670121588</v>
      </c>
      <c r="O48" s="117">
        <f t="shared" si="15"/>
        <v>24.121633336097272</v>
      </c>
      <c r="P48" s="217">
        <f t="shared" si="16"/>
        <v>7</v>
      </c>
      <c r="Q48" s="218">
        <f t="shared" si="17"/>
        <v>2</v>
      </c>
      <c r="R48" s="218">
        <f t="shared" si="18"/>
        <v>160</v>
      </c>
      <c r="T48">
        <v>511</v>
      </c>
      <c r="U48">
        <v>2039</v>
      </c>
      <c r="V48" t="s">
        <v>293</v>
      </c>
      <c r="W48">
        <v>663.30499999999995</v>
      </c>
      <c r="X48">
        <v>409.24099999999999</v>
      </c>
      <c r="Y48">
        <v>1.621</v>
      </c>
      <c r="Z48">
        <v>15.97</v>
      </c>
      <c r="AA48">
        <v>41.495261999999997</v>
      </c>
      <c r="AB48">
        <v>0.94859899999999997</v>
      </c>
      <c r="AC48">
        <v>15.420814</v>
      </c>
      <c r="AD48" s="1">
        <v>52</v>
      </c>
      <c r="AE48">
        <v>2</v>
      </c>
      <c r="AF48">
        <v>160</v>
      </c>
      <c r="AG48">
        <v>72</v>
      </c>
      <c r="AH48">
        <v>15.985078</v>
      </c>
      <c r="AI48">
        <v>315.2</v>
      </c>
      <c r="AJ48">
        <v>0</v>
      </c>
      <c r="AK48">
        <v>7</v>
      </c>
      <c r="AL48">
        <v>1857</v>
      </c>
      <c r="AM48">
        <v>0.77190476190476187</v>
      </c>
      <c r="AN48" t="s">
        <v>70</v>
      </c>
      <c r="AO48">
        <v>663.30499999999995</v>
      </c>
      <c r="AP48" t="s">
        <v>382</v>
      </c>
      <c r="AQ48" t="s">
        <v>115</v>
      </c>
      <c r="AR48" t="s">
        <v>116</v>
      </c>
      <c r="AS48" t="s">
        <v>115</v>
      </c>
      <c r="AT48" t="s">
        <v>116</v>
      </c>
      <c r="AU48" t="s">
        <v>282</v>
      </c>
      <c r="AV48" t="s">
        <v>293</v>
      </c>
      <c r="AW48" t="s">
        <v>70</v>
      </c>
      <c r="AX48">
        <v>2039</v>
      </c>
      <c r="AY48" t="s">
        <v>285</v>
      </c>
      <c r="AZ48">
        <v>2</v>
      </c>
      <c r="BA48" t="s">
        <v>291</v>
      </c>
      <c r="BB48">
        <v>1</v>
      </c>
      <c r="BC48">
        <v>1</v>
      </c>
      <c r="BE48" t="s">
        <v>67</v>
      </c>
      <c r="BF48">
        <v>-1</v>
      </c>
      <c r="BG48" t="s">
        <v>238</v>
      </c>
      <c r="BI48" t="s">
        <v>115</v>
      </c>
      <c r="BJ48" t="s">
        <v>293</v>
      </c>
      <c r="BK48" t="s">
        <v>70</v>
      </c>
      <c r="BL48">
        <v>0.77190476190476187</v>
      </c>
      <c r="BM48">
        <v>2039</v>
      </c>
      <c r="BN48" t="s">
        <v>116</v>
      </c>
      <c r="BO48" t="s">
        <v>282</v>
      </c>
      <c r="BP48">
        <v>1</v>
      </c>
      <c r="BQ48">
        <v>663.30499999999995</v>
      </c>
      <c r="BR48">
        <v>2.2860417172447304E-2</v>
      </c>
      <c r="BS48">
        <v>0.37162830782945777</v>
      </c>
      <c r="BT48">
        <v>7.8395308342316131E-2</v>
      </c>
      <c r="BU48">
        <v>15.97</v>
      </c>
      <c r="BV48">
        <v>0.30152041670121588</v>
      </c>
      <c r="BW48">
        <v>24.121633336097272</v>
      </c>
      <c r="BX48">
        <v>7</v>
      </c>
      <c r="BY48">
        <v>2</v>
      </c>
      <c r="BZ48">
        <v>160</v>
      </c>
    </row>
    <row r="49" spans="1:78" ht="16.5">
      <c r="A49" s="263" t="str">
        <f t="shared" si="1"/>
        <v>미추홀교통</v>
      </c>
      <c r="B49" s="123" t="str">
        <f t="shared" si="2"/>
        <v>한태전</v>
      </c>
      <c r="C49" s="124" t="str">
        <f t="shared" si="3"/>
        <v>S</v>
      </c>
      <c r="D49" s="125">
        <f t="shared" si="4"/>
        <v>1.1581235785583766</v>
      </c>
      <c r="E49" s="126">
        <f t="shared" si="5"/>
        <v>4751</v>
      </c>
      <c r="F49" s="127" t="str">
        <f t="shared" si="6"/>
        <v>12</v>
      </c>
      <c r="G49" s="128" t="str">
        <f t="shared" si="7"/>
        <v>70바2777</v>
      </c>
      <c r="H49" s="129">
        <f t="shared" si="8"/>
        <v>5</v>
      </c>
      <c r="I49" s="130">
        <f t="shared" si="9"/>
        <v>825.80899999999997</v>
      </c>
      <c r="J49" s="131">
        <f t="shared" si="10"/>
        <v>8.8384944151695052E-3</v>
      </c>
      <c r="K49" s="131">
        <f t="shared" si="11"/>
        <v>0.28819194579154006</v>
      </c>
      <c r="L49" s="131">
        <f t="shared" si="12"/>
        <v>0.12472617760281131</v>
      </c>
      <c r="M49" s="132">
        <f t="shared" si="13"/>
        <v>5.2</v>
      </c>
      <c r="N49" s="133">
        <f t="shared" si="14"/>
        <v>0</v>
      </c>
      <c r="O49" s="133">
        <f t="shared" si="15"/>
        <v>15.015578662862721</v>
      </c>
      <c r="P49" s="215">
        <f t="shared" si="16"/>
        <v>1</v>
      </c>
      <c r="Q49" s="216">
        <f t="shared" si="17"/>
        <v>0</v>
      </c>
      <c r="R49" s="216">
        <f t="shared" si="18"/>
        <v>124</v>
      </c>
      <c r="T49">
        <v>511</v>
      </c>
      <c r="U49">
        <v>4751</v>
      </c>
      <c r="V49" t="s">
        <v>383</v>
      </c>
      <c r="W49">
        <v>825.80899999999997</v>
      </c>
      <c r="X49">
        <v>340.77800000000002</v>
      </c>
      <c r="Y49">
        <v>2.423</v>
      </c>
      <c r="Z49">
        <v>5.2</v>
      </c>
      <c r="AA49">
        <v>51.006650999999998</v>
      </c>
      <c r="AB49">
        <v>0.450822</v>
      </c>
      <c r="AC49">
        <v>14.699706000000001</v>
      </c>
      <c r="AD49" s="1">
        <v>103</v>
      </c>
      <c r="AE49">
        <v>0</v>
      </c>
      <c r="AF49">
        <v>124</v>
      </c>
      <c r="AG49">
        <v>70</v>
      </c>
      <c r="AH49">
        <v>16.190221000000001</v>
      </c>
      <c r="AI49">
        <v>142.4</v>
      </c>
      <c r="AJ49">
        <v>0</v>
      </c>
      <c r="AK49">
        <v>1</v>
      </c>
      <c r="AL49">
        <v>85</v>
      </c>
      <c r="AM49">
        <v>1.1581235785583766</v>
      </c>
      <c r="AN49" t="s">
        <v>232</v>
      </c>
      <c r="AO49">
        <v>355.18</v>
      </c>
      <c r="AP49" t="s">
        <v>384</v>
      </c>
      <c r="AQ49" t="s">
        <v>115</v>
      </c>
      <c r="AR49" t="s">
        <v>116</v>
      </c>
      <c r="AS49" t="s">
        <v>115</v>
      </c>
      <c r="AT49" t="s">
        <v>116</v>
      </c>
      <c r="AU49" t="s">
        <v>177</v>
      </c>
      <c r="AV49" t="s">
        <v>383</v>
      </c>
      <c r="AW49" t="s">
        <v>232</v>
      </c>
      <c r="AX49">
        <v>4751</v>
      </c>
      <c r="AY49" t="s">
        <v>273</v>
      </c>
      <c r="AZ49">
        <v>1</v>
      </c>
      <c r="BA49" t="s">
        <v>279</v>
      </c>
      <c r="BB49">
        <v>5</v>
      </c>
      <c r="BC49">
        <v>1</v>
      </c>
      <c r="BE49" t="s">
        <v>340</v>
      </c>
      <c r="BF49" t="s">
        <v>341</v>
      </c>
      <c r="BG49" t="s">
        <v>340</v>
      </c>
      <c r="BI49" t="s">
        <v>115</v>
      </c>
      <c r="BJ49" t="s">
        <v>383</v>
      </c>
      <c r="BK49" t="s">
        <v>232</v>
      </c>
      <c r="BL49">
        <v>1.1581235785583766</v>
      </c>
      <c r="BM49">
        <v>4751</v>
      </c>
      <c r="BN49" t="s">
        <v>116</v>
      </c>
      <c r="BO49" t="s">
        <v>177</v>
      </c>
      <c r="BP49">
        <v>5</v>
      </c>
      <c r="BQ49">
        <v>825.80899999999997</v>
      </c>
      <c r="BR49">
        <v>8.8384944151695052E-3</v>
      </c>
      <c r="BS49">
        <v>0.28819194579154006</v>
      </c>
      <c r="BT49">
        <v>0.12472617760281131</v>
      </c>
      <c r="BU49">
        <v>5.2</v>
      </c>
      <c r="BV49">
        <v>0</v>
      </c>
      <c r="BW49">
        <v>15.015578662862721</v>
      </c>
      <c r="BX49">
        <v>1</v>
      </c>
      <c r="BY49">
        <v>0</v>
      </c>
      <c r="BZ49">
        <v>124</v>
      </c>
    </row>
    <row r="50" spans="1:78" ht="16.5">
      <c r="A50" s="264" t="str">
        <f t="shared" si="1"/>
        <v>미추홀교통</v>
      </c>
      <c r="B50" s="107" t="str">
        <f t="shared" si="2"/>
        <v>허명국</v>
      </c>
      <c r="C50" s="108" t="str">
        <f t="shared" si="3"/>
        <v>D</v>
      </c>
      <c r="D50" s="109">
        <f t="shared" si="4"/>
        <v>0.84508123907360355</v>
      </c>
      <c r="E50" s="110">
        <f t="shared" si="5"/>
        <v>1022</v>
      </c>
      <c r="F50" s="111" t="str">
        <f t="shared" si="6"/>
        <v>12</v>
      </c>
      <c r="G50" s="112" t="str">
        <f t="shared" si="7"/>
        <v>70바2617</v>
      </c>
      <c r="H50" s="113">
        <f t="shared" si="8"/>
        <v>2</v>
      </c>
      <c r="I50" s="114">
        <f t="shared" si="9"/>
        <v>1572.3989999999999</v>
      </c>
      <c r="J50" s="115">
        <f t="shared" si="10"/>
        <v>4.5375996720855023E-2</v>
      </c>
      <c r="K50" s="115">
        <f t="shared" si="11"/>
        <v>0.37971011328074822</v>
      </c>
      <c r="L50" s="115">
        <f t="shared" si="12"/>
        <v>0.19333515221009426</v>
      </c>
      <c r="M50" s="116">
        <f t="shared" si="13"/>
        <v>12.794</v>
      </c>
      <c r="N50" s="117">
        <f t="shared" si="14"/>
        <v>0.25438835817117667</v>
      </c>
      <c r="O50" s="117">
        <f t="shared" si="15"/>
        <v>36.631923576649442</v>
      </c>
      <c r="P50" s="217">
        <f t="shared" si="16"/>
        <v>45</v>
      </c>
      <c r="Q50" s="218">
        <f t="shared" si="17"/>
        <v>4</v>
      </c>
      <c r="R50" s="218">
        <f t="shared" si="18"/>
        <v>576</v>
      </c>
      <c r="T50">
        <v>511</v>
      </c>
      <c r="U50">
        <v>1022</v>
      </c>
      <c r="V50" t="s">
        <v>219</v>
      </c>
      <c r="W50">
        <v>1572.3989999999999</v>
      </c>
      <c r="X50">
        <v>886.25</v>
      </c>
      <c r="Y50">
        <v>1.774</v>
      </c>
      <c r="Z50">
        <v>12.794</v>
      </c>
      <c r="AA50">
        <v>100.47497199999999</v>
      </c>
      <c r="AB50">
        <v>4.5591520000000001</v>
      </c>
      <c r="AC50">
        <v>38.151363000000003</v>
      </c>
      <c r="AD50" s="1">
        <v>304</v>
      </c>
      <c r="AE50">
        <v>4</v>
      </c>
      <c r="AF50">
        <v>576</v>
      </c>
      <c r="AG50">
        <v>75</v>
      </c>
      <c r="AH50">
        <v>15.649658000000001</v>
      </c>
      <c r="AI50">
        <v>1848.3</v>
      </c>
      <c r="AJ50">
        <v>0</v>
      </c>
      <c r="AK50">
        <v>45</v>
      </c>
      <c r="AL50">
        <v>9720</v>
      </c>
      <c r="AM50">
        <v>0.84508123907360355</v>
      </c>
      <c r="AN50" t="s">
        <v>67</v>
      </c>
      <c r="AO50">
        <v>1432.894</v>
      </c>
      <c r="AP50" t="s">
        <v>385</v>
      </c>
      <c r="AQ50" t="s">
        <v>115</v>
      </c>
      <c r="AR50" t="s">
        <v>116</v>
      </c>
      <c r="AS50" t="s">
        <v>115</v>
      </c>
      <c r="AT50" t="s">
        <v>116</v>
      </c>
      <c r="AU50" t="s">
        <v>168</v>
      </c>
      <c r="AV50" t="s">
        <v>219</v>
      </c>
      <c r="AW50" t="s">
        <v>67</v>
      </c>
      <c r="AX50">
        <v>1022</v>
      </c>
      <c r="AY50" t="s">
        <v>265</v>
      </c>
      <c r="AZ50">
        <v>1</v>
      </c>
      <c r="BA50" t="s">
        <v>237</v>
      </c>
      <c r="BB50">
        <v>2</v>
      </c>
      <c r="BC50">
        <v>1</v>
      </c>
      <c r="BE50" t="s">
        <v>67</v>
      </c>
      <c r="BF50">
        <v>0</v>
      </c>
      <c r="BG50" t="s">
        <v>236</v>
      </c>
      <c r="BI50" t="s">
        <v>115</v>
      </c>
      <c r="BJ50" t="s">
        <v>219</v>
      </c>
      <c r="BK50" t="s">
        <v>67</v>
      </c>
      <c r="BL50">
        <v>0.84508123907360355</v>
      </c>
      <c r="BM50">
        <v>1022</v>
      </c>
      <c r="BN50" t="s">
        <v>116</v>
      </c>
      <c r="BO50" t="s">
        <v>168</v>
      </c>
      <c r="BP50">
        <v>2</v>
      </c>
      <c r="BQ50">
        <v>1572.3989999999999</v>
      </c>
      <c r="BR50">
        <v>4.5375996720855023E-2</v>
      </c>
      <c r="BS50">
        <v>0.37971011328074822</v>
      </c>
      <c r="BT50">
        <v>0.19333515221009426</v>
      </c>
      <c r="BU50">
        <v>12.794</v>
      </c>
      <c r="BV50">
        <v>0.25438835817117667</v>
      </c>
      <c r="BW50">
        <v>36.631923576649442</v>
      </c>
      <c r="BX50">
        <v>45</v>
      </c>
      <c r="BY50">
        <v>4</v>
      </c>
      <c r="BZ50">
        <v>576</v>
      </c>
    </row>
    <row r="51" spans="1:78" ht="16.5">
      <c r="A51" s="263" t="str">
        <f t="shared" si="1"/>
        <v>미추홀교통</v>
      </c>
      <c r="B51" s="123" t="str">
        <f t="shared" si="2"/>
        <v>홍성현</v>
      </c>
      <c r="C51" s="124" t="str">
        <f t="shared" si="3"/>
        <v>A</v>
      </c>
      <c r="D51" s="125">
        <f t="shared" si="4"/>
        <v>0.97095238095238101</v>
      </c>
      <c r="E51" s="126">
        <f t="shared" si="5"/>
        <v>8648</v>
      </c>
      <c r="F51" s="127" t="str">
        <f t="shared" si="6"/>
        <v>12</v>
      </c>
      <c r="G51" s="128" t="str">
        <f t="shared" si="7"/>
        <v>70바2761</v>
      </c>
      <c r="H51" s="129">
        <f t="shared" si="8"/>
        <v>1</v>
      </c>
      <c r="I51" s="130">
        <f t="shared" si="9"/>
        <v>2079.348</v>
      </c>
      <c r="J51" s="131">
        <f t="shared" si="10"/>
        <v>1.7450960290123378E-2</v>
      </c>
      <c r="K51" s="131">
        <f t="shared" si="11"/>
        <v>0.32830784517716938</v>
      </c>
      <c r="L51" s="131">
        <f t="shared" si="12"/>
        <v>0.27700990887528204</v>
      </c>
      <c r="M51" s="132">
        <f t="shared" si="13"/>
        <v>9.0760000000000005</v>
      </c>
      <c r="N51" s="133">
        <f t="shared" si="14"/>
        <v>9.6183996137250719E-2</v>
      </c>
      <c r="O51" s="133">
        <f t="shared" si="15"/>
        <v>16.447463339469873</v>
      </c>
      <c r="P51" s="215">
        <f t="shared" si="16"/>
        <v>6</v>
      </c>
      <c r="Q51" s="216">
        <f t="shared" si="17"/>
        <v>2</v>
      </c>
      <c r="R51" s="216">
        <f t="shared" si="18"/>
        <v>342</v>
      </c>
      <c r="T51">
        <v>511</v>
      </c>
      <c r="U51">
        <v>8648</v>
      </c>
      <c r="V51" t="s">
        <v>248</v>
      </c>
      <c r="W51">
        <v>2079.348</v>
      </c>
      <c r="X51">
        <v>1020.021</v>
      </c>
      <c r="Y51">
        <v>2.0390000000000001</v>
      </c>
      <c r="Z51">
        <v>9.0760000000000005</v>
      </c>
      <c r="AA51">
        <v>125.126352</v>
      </c>
      <c r="AB51">
        <v>2.1835749999999998</v>
      </c>
      <c r="AC51">
        <v>41.079962999999999</v>
      </c>
      <c r="AD51" s="1">
        <v>576</v>
      </c>
      <c r="AE51">
        <v>2</v>
      </c>
      <c r="AF51">
        <v>342</v>
      </c>
      <c r="AG51">
        <v>72</v>
      </c>
      <c r="AH51">
        <v>16.617985999999998</v>
      </c>
      <c r="AI51">
        <v>545.4</v>
      </c>
      <c r="AJ51">
        <v>0</v>
      </c>
      <c r="AK51">
        <v>6</v>
      </c>
      <c r="AL51">
        <v>1066</v>
      </c>
      <c r="AM51">
        <v>0.97095238095238101</v>
      </c>
      <c r="AN51" t="s">
        <v>66</v>
      </c>
      <c r="AO51">
        <v>2079.348</v>
      </c>
      <c r="AP51" t="s">
        <v>386</v>
      </c>
      <c r="AQ51" t="s">
        <v>115</v>
      </c>
      <c r="AR51" t="s">
        <v>116</v>
      </c>
      <c r="AS51" t="s">
        <v>115</v>
      </c>
      <c r="AT51" t="s">
        <v>116</v>
      </c>
      <c r="AU51" t="s">
        <v>241</v>
      </c>
      <c r="AV51" t="s">
        <v>248</v>
      </c>
      <c r="AW51" t="s">
        <v>66</v>
      </c>
      <c r="AX51">
        <v>8648</v>
      </c>
      <c r="AY51" t="s">
        <v>268</v>
      </c>
      <c r="AZ51">
        <v>1</v>
      </c>
      <c r="BA51" t="s">
        <v>250</v>
      </c>
      <c r="BB51">
        <v>1</v>
      </c>
      <c r="BC51">
        <v>1</v>
      </c>
      <c r="BE51" t="s">
        <v>66</v>
      </c>
      <c r="BF51">
        <v>0</v>
      </c>
      <c r="BG51" t="s">
        <v>236</v>
      </c>
      <c r="BI51" t="s">
        <v>115</v>
      </c>
      <c r="BJ51" t="s">
        <v>248</v>
      </c>
      <c r="BK51" t="s">
        <v>66</v>
      </c>
      <c r="BL51">
        <v>0.97095238095238101</v>
      </c>
      <c r="BM51">
        <v>8648</v>
      </c>
      <c r="BN51" t="s">
        <v>116</v>
      </c>
      <c r="BO51" t="s">
        <v>241</v>
      </c>
      <c r="BP51">
        <v>1</v>
      </c>
      <c r="BQ51">
        <v>2079.348</v>
      </c>
      <c r="BR51">
        <v>1.7450960290123378E-2</v>
      </c>
      <c r="BS51">
        <v>0.32830784517716938</v>
      </c>
      <c r="BT51">
        <v>0.27700990887528204</v>
      </c>
      <c r="BU51">
        <v>9.0760000000000005</v>
      </c>
      <c r="BV51">
        <v>9.6183996137250719E-2</v>
      </c>
      <c r="BW51">
        <v>16.447463339469873</v>
      </c>
      <c r="BX51">
        <v>6</v>
      </c>
      <c r="BY51">
        <v>2</v>
      </c>
      <c r="BZ51">
        <v>342</v>
      </c>
    </row>
  </sheetData>
  <sortState xmlns:xlrd2="http://schemas.microsoft.com/office/spreadsheetml/2017/richdata2" ref="T4:AN24">
    <sortCondition ref="AB4:AB24"/>
    <sortCondition descending="1" ref="AD4:AD24"/>
  </sortState>
  <phoneticPr fontId="3" type="noConversion"/>
  <conditionalFormatting sqref="C5:D51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39" t="s">
        <v>388</v>
      </c>
      <c r="B2" s="240"/>
      <c r="C2" s="241"/>
      <c r="D2" s="242"/>
      <c r="E2" s="239"/>
      <c r="F2" s="243"/>
      <c r="G2" s="239"/>
      <c r="H2" s="239"/>
      <c r="I2" s="239"/>
      <c r="J2" s="239"/>
      <c r="K2" s="244"/>
      <c r="L2" s="244"/>
      <c r="M2" s="244"/>
      <c r="N2" s="244"/>
      <c r="O2" s="244"/>
      <c r="P2" s="244"/>
      <c r="Q2" s="244"/>
      <c r="R2" s="244"/>
    </row>
    <row r="3" spans="1:18">
      <c r="A3" s="244"/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</row>
    <row r="4" spans="1:18" ht="26.25">
      <c r="A4" s="245" t="s">
        <v>389</v>
      </c>
      <c r="B4" s="246"/>
      <c r="C4" s="247"/>
      <c r="D4" s="248"/>
      <c r="E4" s="249"/>
      <c r="F4" s="250"/>
      <c r="G4" s="244"/>
      <c r="H4" s="249"/>
      <c r="I4" s="244"/>
      <c r="J4" s="244"/>
      <c r="K4" s="244"/>
      <c r="L4" s="244"/>
      <c r="M4" s="244"/>
      <c r="N4" s="244"/>
      <c r="O4" s="244"/>
      <c r="P4" s="244"/>
      <c r="Q4" s="244"/>
      <c r="R4" s="244"/>
    </row>
    <row r="5" spans="1:18" ht="26.25">
      <c r="A5" s="251"/>
      <c r="B5" s="244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</row>
    <row r="6" spans="1:18" ht="17.25">
      <c r="A6" s="252" t="s">
        <v>390</v>
      </c>
      <c r="B6" s="244"/>
      <c r="C6" s="244"/>
      <c r="D6" s="244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</row>
    <row r="7" spans="1:18" ht="17.25">
      <c r="A7" s="252"/>
      <c r="B7" s="244"/>
      <c r="C7" s="244"/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244"/>
      <c r="R7" s="244"/>
    </row>
    <row r="8" spans="1:18" ht="17.25">
      <c r="A8" s="253" t="s">
        <v>163</v>
      </c>
      <c r="B8" s="254"/>
      <c r="C8" s="254"/>
      <c r="D8" s="254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4"/>
    </row>
    <row r="9" spans="1:18">
      <c r="A9" s="254"/>
      <c r="B9" s="254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</row>
    <row r="10" spans="1:18">
      <c r="A10" s="254" t="s">
        <v>387</v>
      </c>
      <c r="B10" s="254"/>
      <c r="C10" s="254"/>
      <c r="D10" s="254"/>
      <c r="E10" s="254"/>
      <c r="F10" s="254"/>
      <c r="G10" s="254"/>
      <c r="H10" s="254"/>
      <c r="I10" s="254"/>
      <c r="J10" s="254"/>
      <c r="K10" s="254"/>
      <c r="L10" s="254"/>
      <c r="M10" s="254"/>
      <c r="N10" s="254"/>
      <c r="O10" s="254"/>
      <c r="P10" s="254"/>
      <c r="Q10" s="254"/>
      <c r="R10" s="254"/>
    </row>
    <row r="11" spans="1:18">
      <c r="A11" s="254"/>
      <c r="B11" s="254"/>
      <c r="C11" s="254"/>
      <c r="D11" s="254"/>
      <c r="E11" s="254"/>
      <c r="F11" s="254"/>
      <c r="G11" s="254"/>
      <c r="H11" s="254"/>
      <c r="I11" s="254"/>
      <c r="J11" s="254"/>
      <c r="K11" s="254"/>
      <c r="L11" s="254"/>
      <c r="M11" s="254"/>
      <c r="N11" s="254"/>
      <c r="O11" s="254"/>
      <c r="P11" s="254"/>
      <c r="Q11" s="254"/>
      <c r="R11" s="254"/>
    </row>
    <row r="12" spans="1:18">
      <c r="A12" s="244"/>
      <c r="B12" s="244"/>
      <c r="C12" s="244"/>
      <c r="D12" s="244"/>
      <c r="E12" s="244"/>
      <c r="F12" s="244"/>
      <c r="G12" s="244"/>
      <c r="H12" s="244"/>
      <c r="I12" s="244"/>
      <c r="J12" s="244"/>
      <c r="K12" s="244"/>
      <c r="L12" s="244"/>
      <c r="M12" s="244"/>
      <c r="N12" s="244"/>
      <c r="O12" s="244"/>
      <c r="P12" s="244"/>
      <c r="Q12" s="244"/>
      <c r="R12" s="244"/>
    </row>
    <row r="13" spans="1:18" ht="37.5" customHeight="1">
      <c r="A13" s="297" t="s">
        <v>0</v>
      </c>
      <c r="B13" s="298" t="s">
        <v>73</v>
      </c>
      <c r="C13" s="299" t="s">
        <v>65</v>
      </c>
      <c r="D13" s="299" t="s">
        <v>153</v>
      </c>
      <c r="E13" s="300" t="s">
        <v>139</v>
      </c>
      <c r="F13" s="298" t="s">
        <v>144</v>
      </c>
      <c r="G13" s="300" t="s">
        <v>142</v>
      </c>
      <c r="H13" s="300" t="s">
        <v>146</v>
      </c>
      <c r="I13" s="222" t="s">
        <v>148</v>
      </c>
      <c r="J13" s="300" t="s">
        <v>11</v>
      </c>
      <c r="K13" s="300" t="s">
        <v>12</v>
      </c>
      <c r="L13" s="300" t="s">
        <v>13</v>
      </c>
      <c r="M13" s="300" t="s">
        <v>104</v>
      </c>
      <c r="N13" s="300" t="s">
        <v>6</v>
      </c>
      <c r="O13" s="300" t="s">
        <v>7</v>
      </c>
      <c r="P13" s="300" t="s">
        <v>157</v>
      </c>
      <c r="Q13" s="301" t="s">
        <v>159</v>
      </c>
      <c r="R13" s="301" t="s">
        <v>160</v>
      </c>
    </row>
    <row r="14" spans="1:18" ht="16.5">
      <c r="A14" s="313" t="s">
        <v>115</v>
      </c>
      <c r="B14" s="302" t="s">
        <v>186</v>
      </c>
      <c r="C14" s="303" t="s">
        <v>67</v>
      </c>
      <c r="D14" s="304">
        <v>0.81225806451612892</v>
      </c>
      <c r="E14" s="305">
        <v>7492</v>
      </c>
      <c r="F14" s="223" t="s">
        <v>118</v>
      </c>
      <c r="G14" s="306" t="s">
        <v>185</v>
      </c>
      <c r="H14" s="307">
        <v>1</v>
      </c>
      <c r="I14" s="224">
        <v>2335.1509999999998</v>
      </c>
      <c r="J14" s="308">
        <v>2.1316205087968235E-2</v>
      </c>
      <c r="K14" s="308">
        <v>0.32804223051333697</v>
      </c>
      <c r="L14" s="308">
        <v>0.25437327179270208</v>
      </c>
      <c r="M14" s="309">
        <v>9.3030000000000008</v>
      </c>
      <c r="N14" s="310">
        <v>8.5647566260169047E-2</v>
      </c>
      <c r="O14" s="310">
        <v>9.4640560717486792</v>
      </c>
      <c r="P14" s="311">
        <v>27</v>
      </c>
      <c r="Q14" s="312">
        <v>2</v>
      </c>
      <c r="R14" s="312">
        <v>221</v>
      </c>
    </row>
    <row r="15" spans="1:18" ht="16.5">
      <c r="A15" s="313" t="s">
        <v>115</v>
      </c>
      <c r="B15" s="302" t="s">
        <v>188</v>
      </c>
      <c r="C15" s="303" t="s">
        <v>67</v>
      </c>
      <c r="D15" s="304">
        <v>0.83904761904761904</v>
      </c>
      <c r="E15" s="305">
        <v>106</v>
      </c>
      <c r="F15" s="223" t="s">
        <v>116</v>
      </c>
      <c r="G15" s="306" t="s">
        <v>177</v>
      </c>
      <c r="H15" s="307">
        <v>1</v>
      </c>
      <c r="I15" s="224">
        <v>1953.7829999999999</v>
      </c>
      <c r="J15" s="308">
        <v>2.7704089609645023E-2</v>
      </c>
      <c r="K15" s="308">
        <v>0.41066742998109895</v>
      </c>
      <c r="L15" s="308">
        <v>0.20012457882989054</v>
      </c>
      <c r="M15" s="309">
        <v>13.154999999999999</v>
      </c>
      <c r="N15" s="310">
        <v>0.10236551346797469</v>
      </c>
      <c r="O15" s="310">
        <v>38.642981334160446</v>
      </c>
      <c r="P15" s="311">
        <v>48</v>
      </c>
      <c r="Q15" s="312">
        <v>2</v>
      </c>
      <c r="R15" s="312">
        <v>755</v>
      </c>
    </row>
    <row r="16" spans="1:18" ht="16.5">
      <c r="A16" s="313" t="s">
        <v>115</v>
      </c>
      <c r="B16" s="302" t="s">
        <v>189</v>
      </c>
      <c r="C16" s="303" t="s">
        <v>70</v>
      </c>
      <c r="D16" s="304">
        <v>0.79</v>
      </c>
      <c r="E16" s="305">
        <v>8009</v>
      </c>
      <c r="F16" s="223" t="s">
        <v>116</v>
      </c>
      <c r="G16" s="306" t="s">
        <v>172</v>
      </c>
      <c r="H16" s="307">
        <v>1</v>
      </c>
      <c r="I16" s="224">
        <v>1602.277</v>
      </c>
      <c r="J16" s="308">
        <v>2.9041887686208041E-2</v>
      </c>
      <c r="K16" s="308">
        <v>0.40008485273405298</v>
      </c>
      <c r="L16" s="308">
        <v>0.22904903459264533</v>
      </c>
      <c r="M16" s="309">
        <v>12.523999999999999</v>
      </c>
      <c r="N16" s="310">
        <v>0.56170062979122837</v>
      </c>
      <c r="O16" s="310">
        <v>7.9886311792530256</v>
      </c>
      <c r="P16" s="311">
        <v>49</v>
      </c>
      <c r="Q16" s="312">
        <v>9</v>
      </c>
      <c r="R16" s="312">
        <v>128</v>
      </c>
    </row>
    <row r="17" spans="1:18" ht="16.5">
      <c r="A17" s="313" t="s">
        <v>115</v>
      </c>
      <c r="B17" s="302" t="s">
        <v>191</v>
      </c>
      <c r="C17" s="303" t="s">
        <v>67</v>
      </c>
      <c r="D17" s="304">
        <v>0.81870967741935474</v>
      </c>
      <c r="E17" s="305">
        <v>7349</v>
      </c>
      <c r="F17" s="223" t="s">
        <v>118</v>
      </c>
      <c r="G17" s="306" t="s">
        <v>182</v>
      </c>
      <c r="H17" s="307">
        <v>1</v>
      </c>
      <c r="I17" s="224">
        <v>2062.8449999999998</v>
      </c>
      <c r="J17" s="308">
        <v>1.4973711153246973E-2</v>
      </c>
      <c r="K17" s="308">
        <v>0.32860333906500216</v>
      </c>
      <c r="L17" s="308">
        <v>0.38005763884344196</v>
      </c>
      <c r="M17" s="309">
        <v>8.2420000000000009</v>
      </c>
      <c r="N17" s="310">
        <v>4.8476739648398215E-2</v>
      </c>
      <c r="O17" s="310">
        <v>2.6177439410135035</v>
      </c>
      <c r="P17" s="311">
        <v>3</v>
      </c>
      <c r="Q17" s="312">
        <v>1</v>
      </c>
      <c r="R17" s="312">
        <v>54</v>
      </c>
    </row>
    <row r="18" spans="1:18" ht="16.5">
      <c r="A18" s="313" t="s">
        <v>115</v>
      </c>
      <c r="B18" s="302" t="s">
        <v>335</v>
      </c>
      <c r="C18" s="303" t="s">
        <v>67</v>
      </c>
      <c r="D18" s="304">
        <v>0.82193846816604432</v>
      </c>
      <c r="E18" s="305">
        <v>8328</v>
      </c>
      <c r="F18" s="223" t="s">
        <v>118</v>
      </c>
      <c r="G18" s="306" t="s">
        <v>185</v>
      </c>
      <c r="H18" s="307">
        <v>4</v>
      </c>
      <c r="I18" s="224">
        <v>1199.289</v>
      </c>
      <c r="J18" s="308">
        <v>2.7309028984982185E-2</v>
      </c>
      <c r="K18" s="308">
        <v>0.31478505535103823</v>
      </c>
      <c r="L18" s="308">
        <v>0.21179215351762587</v>
      </c>
      <c r="M18" s="309">
        <v>9.8780000000000001</v>
      </c>
      <c r="N18" s="310">
        <v>0.16676547521072901</v>
      </c>
      <c r="O18" s="310">
        <v>5.5866434195594223</v>
      </c>
      <c r="P18" s="311">
        <v>7</v>
      </c>
      <c r="Q18" s="312">
        <v>2</v>
      </c>
      <c r="R18" s="312">
        <v>67</v>
      </c>
    </row>
    <row r="19" spans="1:18" ht="16.5">
      <c r="A19" s="313" t="s">
        <v>115</v>
      </c>
      <c r="B19" s="302" t="s">
        <v>287</v>
      </c>
      <c r="C19" s="303" t="s">
        <v>67</v>
      </c>
      <c r="D19" s="304">
        <v>0.84064516129032252</v>
      </c>
      <c r="E19" s="305">
        <v>664</v>
      </c>
      <c r="F19" s="223" t="s">
        <v>118</v>
      </c>
      <c r="G19" s="306" t="s">
        <v>185</v>
      </c>
      <c r="H19" s="307">
        <v>1</v>
      </c>
      <c r="I19" s="224">
        <v>401.51499999999999</v>
      </c>
      <c r="J19" s="308">
        <v>8.7934039879985527E-3</v>
      </c>
      <c r="K19" s="308">
        <v>0.28147240277283953</v>
      </c>
      <c r="L19" s="308">
        <v>0.34867937686014222</v>
      </c>
      <c r="M19" s="309">
        <v>11.134</v>
      </c>
      <c r="N19" s="310">
        <v>0</v>
      </c>
      <c r="O19" s="310">
        <v>29.637747033112088</v>
      </c>
      <c r="P19" s="311">
        <v>0</v>
      </c>
      <c r="Q19" s="312">
        <v>0</v>
      </c>
      <c r="R19" s="312">
        <v>119</v>
      </c>
    </row>
    <row r="20" spans="1:18" ht="16.5">
      <c r="A20" s="313" t="s">
        <v>115</v>
      </c>
      <c r="B20" s="302" t="s">
        <v>195</v>
      </c>
      <c r="C20" s="303" t="s">
        <v>70</v>
      </c>
      <c r="D20" s="304">
        <v>0.76239775802966059</v>
      </c>
      <c r="E20" s="305">
        <v>1577</v>
      </c>
      <c r="F20" s="223" t="s">
        <v>118</v>
      </c>
      <c r="G20" s="306" t="s">
        <v>181</v>
      </c>
      <c r="H20" s="307">
        <v>4</v>
      </c>
      <c r="I20" s="224">
        <v>638.58000000000004</v>
      </c>
      <c r="J20" s="308">
        <v>5.6043688231712872E-2</v>
      </c>
      <c r="K20" s="308">
        <v>0.37588877802811438</v>
      </c>
      <c r="L20" s="308">
        <v>0.10335431739171286</v>
      </c>
      <c r="M20" s="309">
        <v>13.416</v>
      </c>
      <c r="N20" s="310">
        <v>0</v>
      </c>
      <c r="O20" s="310">
        <v>25.368786996147701</v>
      </c>
      <c r="P20" s="311">
        <v>18</v>
      </c>
      <c r="Q20" s="312">
        <v>0</v>
      </c>
      <c r="R20" s="312">
        <v>162</v>
      </c>
    </row>
    <row r="21" spans="1:18" ht="16.5">
      <c r="A21" s="313" t="s">
        <v>115</v>
      </c>
      <c r="B21" s="302" t="s">
        <v>197</v>
      </c>
      <c r="C21" s="303" t="s">
        <v>67</v>
      </c>
      <c r="D21" s="304">
        <v>0.83063393991007528</v>
      </c>
      <c r="E21" s="305">
        <v>714</v>
      </c>
      <c r="F21" s="223" t="s">
        <v>118</v>
      </c>
      <c r="G21" s="306" t="s">
        <v>182</v>
      </c>
      <c r="H21" s="307">
        <v>2</v>
      </c>
      <c r="I21" s="224">
        <v>2371.7109999999998</v>
      </c>
      <c r="J21" s="308">
        <v>1.8377014084715423E-2</v>
      </c>
      <c r="K21" s="308">
        <v>0.31508272976555679</v>
      </c>
      <c r="L21" s="308">
        <v>0.30399993928433949</v>
      </c>
      <c r="M21" s="309">
        <v>9.31</v>
      </c>
      <c r="N21" s="310">
        <v>0.16865461264041026</v>
      </c>
      <c r="O21" s="310">
        <v>25.298191896061539</v>
      </c>
      <c r="P21" s="311">
        <v>0</v>
      </c>
      <c r="Q21" s="312">
        <v>4</v>
      </c>
      <c r="R21" s="312">
        <v>600</v>
      </c>
    </row>
    <row r="22" spans="1:18" ht="16.5">
      <c r="A22" s="313" t="s">
        <v>115</v>
      </c>
      <c r="B22" s="302" t="s">
        <v>199</v>
      </c>
      <c r="C22" s="303" t="s">
        <v>70</v>
      </c>
      <c r="D22" s="304">
        <v>0.74977990332286859</v>
      </c>
      <c r="E22" s="305">
        <v>2824</v>
      </c>
      <c r="F22" s="223" t="s">
        <v>118</v>
      </c>
      <c r="G22" s="306" t="s">
        <v>185</v>
      </c>
      <c r="H22" s="307">
        <v>4</v>
      </c>
      <c r="I22" s="224">
        <v>820.89</v>
      </c>
      <c r="J22" s="308">
        <v>3.1117939882927985E-2</v>
      </c>
      <c r="K22" s="308">
        <v>0.36523070420974213</v>
      </c>
      <c r="L22" s="308">
        <v>0.28140189306728064</v>
      </c>
      <c r="M22" s="309">
        <v>10.907999999999999</v>
      </c>
      <c r="N22" s="310">
        <v>0</v>
      </c>
      <c r="O22" s="310">
        <v>34.962053381086385</v>
      </c>
      <c r="P22" s="311">
        <v>15</v>
      </c>
      <c r="Q22" s="312">
        <v>0</v>
      </c>
      <c r="R22" s="312">
        <v>287</v>
      </c>
    </row>
    <row r="23" spans="1:18" ht="16.5">
      <c r="A23" s="313" t="s">
        <v>115</v>
      </c>
      <c r="B23" s="302" t="s">
        <v>200</v>
      </c>
      <c r="C23" s="303" t="s">
        <v>70</v>
      </c>
      <c r="D23" s="304">
        <v>0.7587096774193548</v>
      </c>
      <c r="E23" s="305">
        <v>8777</v>
      </c>
      <c r="F23" s="223" t="s">
        <v>118</v>
      </c>
      <c r="G23" s="306" t="s">
        <v>178</v>
      </c>
      <c r="H23" s="307">
        <v>1</v>
      </c>
      <c r="I23" s="224">
        <v>5699.7049999999999</v>
      </c>
      <c r="J23" s="308">
        <v>2.5630598985400505E-2</v>
      </c>
      <c r="K23" s="308">
        <v>0.37931774820748598</v>
      </c>
      <c r="L23" s="308">
        <v>0.29194493399219784</v>
      </c>
      <c r="M23" s="309">
        <v>9.6539999999999999</v>
      </c>
      <c r="N23" s="310">
        <v>0.52634303003401051</v>
      </c>
      <c r="O23" s="310">
        <v>22.036228190757242</v>
      </c>
      <c r="P23" s="311">
        <v>159</v>
      </c>
      <c r="Q23" s="312">
        <v>30</v>
      </c>
      <c r="R23" s="312">
        <v>1256</v>
      </c>
    </row>
    <row r="24" spans="1:18" ht="16.5">
      <c r="A24" s="313" t="s">
        <v>115</v>
      </c>
      <c r="B24" s="302" t="s">
        <v>289</v>
      </c>
      <c r="C24" s="303" t="s">
        <v>67</v>
      </c>
      <c r="D24" s="304">
        <v>0.8409523809523809</v>
      </c>
      <c r="E24" s="305">
        <v>3453</v>
      </c>
      <c r="F24" s="223" t="s">
        <v>116</v>
      </c>
      <c r="G24" s="306" t="s">
        <v>284</v>
      </c>
      <c r="H24" s="307">
        <v>1</v>
      </c>
      <c r="I24" s="224">
        <v>4982.192</v>
      </c>
      <c r="J24" s="308">
        <v>7.0801387413512329E-2</v>
      </c>
      <c r="K24" s="308">
        <v>0.38012551686137275</v>
      </c>
      <c r="L24" s="308">
        <v>0.22199064187008449</v>
      </c>
      <c r="M24" s="309">
        <v>11.007999999999999</v>
      </c>
      <c r="N24" s="310">
        <v>0.10035743303349208</v>
      </c>
      <c r="O24" s="310">
        <v>29.685728691306959</v>
      </c>
      <c r="P24" s="311">
        <v>169</v>
      </c>
      <c r="Q24" s="312">
        <v>5</v>
      </c>
      <c r="R24" s="312">
        <v>1479</v>
      </c>
    </row>
    <row r="25" spans="1:18" ht="16.5">
      <c r="A25" s="313" t="s">
        <v>115</v>
      </c>
      <c r="B25" s="302" t="s">
        <v>290</v>
      </c>
      <c r="C25" s="303" t="s">
        <v>67</v>
      </c>
      <c r="D25" s="304">
        <v>0.80380952380952375</v>
      </c>
      <c r="E25" s="305">
        <v>1934</v>
      </c>
      <c r="F25" s="223" t="s">
        <v>116</v>
      </c>
      <c r="G25" s="306" t="s">
        <v>170</v>
      </c>
      <c r="H25" s="307">
        <v>1</v>
      </c>
      <c r="I25" s="224">
        <v>572.62199999999996</v>
      </c>
      <c r="J25" s="308">
        <v>2.5391711981869337E-2</v>
      </c>
      <c r="K25" s="308">
        <v>0.39911716253774931</v>
      </c>
      <c r="L25" s="308">
        <v>0.13446916115692378</v>
      </c>
      <c r="M25" s="309">
        <v>17.434999999999999</v>
      </c>
      <c r="N25" s="310">
        <v>0</v>
      </c>
      <c r="O25" s="310">
        <v>31.958255184048117</v>
      </c>
      <c r="P25" s="311">
        <v>24</v>
      </c>
      <c r="Q25" s="312">
        <v>0</v>
      </c>
      <c r="R25" s="312">
        <v>183</v>
      </c>
    </row>
    <row r="26" spans="1:18" ht="16.5">
      <c r="A26" s="313" t="s">
        <v>115</v>
      </c>
      <c r="B26" s="302" t="s">
        <v>206</v>
      </c>
      <c r="C26" s="303" t="s">
        <v>67</v>
      </c>
      <c r="D26" s="304">
        <v>0.82997205189803291</v>
      </c>
      <c r="E26" s="305">
        <v>3423</v>
      </c>
      <c r="F26" s="223" t="s">
        <v>118</v>
      </c>
      <c r="G26" s="306" t="s">
        <v>184</v>
      </c>
      <c r="H26" s="307">
        <v>5</v>
      </c>
      <c r="I26" s="224">
        <v>1226.1089999999999</v>
      </c>
      <c r="J26" s="308">
        <v>3.7276182024282456E-2</v>
      </c>
      <c r="K26" s="308">
        <v>0.33757133138589313</v>
      </c>
      <c r="L26" s="308">
        <v>0.30910791781154856</v>
      </c>
      <c r="M26" s="309">
        <v>9.69</v>
      </c>
      <c r="N26" s="310">
        <v>0</v>
      </c>
      <c r="O26" s="310">
        <v>5.3013231286941052</v>
      </c>
      <c r="P26" s="311">
        <v>6</v>
      </c>
      <c r="Q26" s="312">
        <v>0</v>
      </c>
      <c r="R26" s="312">
        <v>65</v>
      </c>
    </row>
    <row r="27" spans="1:18" ht="16.5">
      <c r="A27" s="313" t="s">
        <v>115</v>
      </c>
      <c r="B27" s="302" t="s">
        <v>208</v>
      </c>
      <c r="C27" s="303" t="s">
        <v>67</v>
      </c>
      <c r="D27" s="304">
        <v>0.82666666666666666</v>
      </c>
      <c r="E27" s="305">
        <v>8712</v>
      </c>
      <c r="F27" s="223" t="s">
        <v>116</v>
      </c>
      <c r="G27" s="306" t="s">
        <v>168</v>
      </c>
      <c r="H27" s="307">
        <v>1</v>
      </c>
      <c r="I27" s="224">
        <v>1914.76</v>
      </c>
      <c r="J27" s="308">
        <v>5.2192463592185953E-3</v>
      </c>
      <c r="K27" s="308">
        <v>0.38119804136662089</v>
      </c>
      <c r="L27" s="308">
        <v>0.26478514278551879</v>
      </c>
      <c r="M27" s="309">
        <v>10.909000000000001</v>
      </c>
      <c r="N27" s="310">
        <v>0</v>
      </c>
      <c r="O27" s="310">
        <v>35.774718502579958</v>
      </c>
      <c r="P27" s="311">
        <v>19</v>
      </c>
      <c r="Q27" s="312">
        <v>0</v>
      </c>
      <c r="R27" s="312">
        <v>685</v>
      </c>
    </row>
    <row r="28" spans="1:18" ht="16.5">
      <c r="A28" s="313" t="s">
        <v>115</v>
      </c>
      <c r="B28" s="302" t="s">
        <v>209</v>
      </c>
      <c r="C28" s="303" t="s">
        <v>67</v>
      </c>
      <c r="D28" s="304">
        <v>0.84963776127474122</v>
      </c>
      <c r="E28" s="305">
        <v>259</v>
      </c>
      <c r="F28" s="223" t="s">
        <v>118</v>
      </c>
      <c r="G28" s="306" t="s">
        <v>184</v>
      </c>
      <c r="H28" s="307">
        <v>2</v>
      </c>
      <c r="I28" s="224">
        <v>1576.7359999999999</v>
      </c>
      <c r="J28" s="308">
        <v>2.6203326545002997E-2</v>
      </c>
      <c r="K28" s="308">
        <v>0.35763060621293008</v>
      </c>
      <c r="L28" s="308">
        <v>0.30252369451829603</v>
      </c>
      <c r="M28" s="309">
        <v>9.8190000000000008</v>
      </c>
      <c r="N28" s="310">
        <v>0</v>
      </c>
      <c r="O28" s="310">
        <v>3.6784851744363043</v>
      </c>
      <c r="P28" s="311">
        <v>35</v>
      </c>
      <c r="Q28" s="312">
        <v>0</v>
      </c>
      <c r="R28" s="312">
        <v>58</v>
      </c>
    </row>
    <row r="29" spans="1:18" ht="16.5">
      <c r="A29" s="313" t="s">
        <v>115</v>
      </c>
      <c r="B29" s="302" t="s">
        <v>213</v>
      </c>
      <c r="C29" s="303" t="s">
        <v>67</v>
      </c>
      <c r="D29" s="304">
        <v>0.81761904761904758</v>
      </c>
      <c r="E29" s="305">
        <v>3840</v>
      </c>
      <c r="F29" s="223" t="s">
        <v>116</v>
      </c>
      <c r="G29" s="306" t="s">
        <v>173</v>
      </c>
      <c r="H29" s="307">
        <v>1</v>
      </c>
      <c r="I29" s="224">
        <v>1514.78</v>
      </c>
      <c r="J29" s="308">
        <v>3.6802557371742525E-2</v>
      </c>
      <c r="K29" s="308">
        <v>0.40943022049953998</v>
      </c>
      <c r="L29" s="308">
        <v>0.22577536011830102</v>
      </c>
      <c r="M29" s="309">
        <v>13.505000000000001</v>
      </c>
      <c r="N29" s="310">
        <v>0.13203237433818774</v>
      </c>
      <c r="O29" s="310">
        <v>38.619469493919908</v>
      </c>
      <c r="P29" s="311">
        <v>43</v>
      </c>
      <c r="Q29" s="312">
        <v>2</v>
      </c>
      <c r="R29" s="312">
        <v>585</v>
      </c>
    </row>
    <row r="30" spans="1:18" ht="16.5">
      <c r="A30" s="313" t="s">
        <v>115</v>
      </c>
      <c r="B30" s="302" t="s">
        <v>214</v>
      </c>
      <c r="C30" s="303" t="s">
        <v>67</v>
      </c>
      <c r="D30" s="304">
        <v>0.8333867941039137</v>
      </c>
      <c r="E30" s="305">
        <v>6585</v>
      </c>
      <c r="F30" s="223" t="s">
        <v>116</v>
      </c>
      <c r="G30" s="306" t="s">
        <v>283</v>
      </c>
      <c r="H30" s="307">
        <v>3</v>
      </c>
      <c r="I30" s="224">
        <v>4149.8519999999999</v>
      </c>
      <c r="J30" s="308">
        <v>4.2343800581798964E-2</v>
      </c>
      <c r="K30" s="308">
        <v>0.40032903639145401</v>
      </c>
      <c r="L30" s="308">
        <v>0.18627170318363162</v>
      </c>
      <c r="M30" s="309">
        <v>13.352</v>
      </c>
      <c r="N30" s="310">
        <v>0.12048622456897258</v>
      </c>
      <c r="O30" s="310">
        <v>30.169750632070734</v>
      </c>
      <c r="P30" s="311">
        <v>128</v>
      </c>
      <c r="Q30" s="312">
        <v>5</v>
      </c>
      <c r="R30" s="312">
        <v>1252</v>
      </c>
    </row>
    <row r="31" spans="1:18" ht="16.5">
      <c r="A31" s="313" t="s">
        <v>115</v>
      </c>
      <c r="B31" s="302" t="s">
        <v>371</v>
      </c>
      <c r="C31" s="303" t="s">
        <v>67</v>
      </c>
      <c r="D31" s="304">
        <v>0.8018001459239894</v>
      </c>
      <c r="E31" s="305">
        <v>1894</v>
      </c>
      <c r="F31" s="223" t="s">
        <v>116</v>
      </c>
      <c r="G31" s="306" t="s">
        <v>172</v>
      </c>
      <c r="H31" s="307">
        <v>4</v>
      </c>
      <c r="I31" s="224">
        <v>397.66300000000001</v>
      </c>
      <c r="J31" s="308">
        <v>4.3611282294264093E-2</v>
      </c>
      <c r="K31" s="308">
        <v>0.4014316471917716</v>
      </c>
      <c r="L31" s="308">
        <v>0.19717896513142208</v>
      </c>
      <c r="M31" s="309">
        <v>11.459</v>
      </c>
      <c r="N31" s="310">
        <v>0.251469208852722</v>
      </c>
      <c r="O31" s="310">
        <v>13.579337278046989</v>
      </c>
      <c r="P31" s="311">
        <v>16</v>
      </c>
      <c r="Q31" s="312">
        <v>1</v>
      </c>
      <c r="R31" s="312">
        <v>63</v>
      </c>
    </row>
    <row r="32" spans="1:18" ht="16.5">
      <c r="A32" s="313" t="s">
        <v>115</v>
      </c>
      <c r="B32" s="302" t="s">
        <v>215</v>
      </c>
      <c r="C32" s="303" t="s">
        <v>67</v>
      </c>
      <c r="D32" s="304">
        <v>0.81380952380952376</v>
      </c>
      <c r="E32" s="305">
        <v>5851</v>
      </c>
      <c r="F32" s="223" t="s">
        <v>116</v>
      </c>
      <c r="G32" s="306" t="s">
        <v>172</v>
      </c>
      <c r="H32" s="307">
        <v>1</v>
      </c>
      <c r="I32" s="224">
        <v>1564.0540000000001</v>
      </c>
      <c r="J32" s="308">
        <v>2.2696619045442346E-2</v>
      </c>
      <c r="K32" s="308">
        <v>0.4184418382884027</v>
      </c>
      <c r="L32" s="308">
        <v>0.14769311034018007</v>
      </c>
      <c r="M32" s="309">
        <v>11.957000000000001</v>
      </c>
      <c r="N32" s="310">
        <v>0.1278728228053507</v>
      </c>
      <c r="O32" s="310">
        <v>36.060136031108897</v>
      </c>
      <c r="P32" s="311">
        <v>48</v>
      </c>
      <c r="Q32" s="312">
        <v>2</v>
      </c>
      <c r="R32" s="312">
        <v>564</v>
      </c>
    </row>
    <row r="33" spans="1:18" ht="16.5">
      <c r="A33" s="313" t="s">
        <v>115</v>
      </c>
      <c r="B33" s="302" t="s">
        <v>218</v>
      </c>
      <c r="C33" s="303" t="s">
        <v>67</v>
      </c>
      <c r="D33" s="304">
        <v>0.8441935483870967</v>
      </c>
      <c r="E33" s="305">
        <v>160</v>
      </c>
      <c r="F33" s="223" t="s">
        <v>118</v>
      </c>
      <c r="G33" s="306" t="s">
        <v>181</v>
      </c>
      <c r="H33" s="307">
        <v>1</v>
      </c>
      <c r="I33" s="224">
        <v>2019.4929999999999</v>
      </c>
      <c r="J33" s="308">
        <v>4.4904872812813752E-2</v>
      </c>
      <c r="K33" s="308">
        <v>0.31796935547087202</v>
      </c>
      <c r="L33" s="308">
        <v>0.34365060933610564</v>
      </c>
      <c r="M33" s="309">
        <v>7.7039999999999997</v>
      </c>
      <c r="N33" s="310">
        <v>4.9517378866874011E-2</v>
      </c>
      <c r="O33" s="310">
        <v>12.478379474452252</v>
      </c>
      <c r="P33" s="311">
        <v>35</v>
      </c>
      <c r="Q33" s="312">
        <v>1</v>
      </c>
      <c r="R33" s="312">
        <v>252</v>
      </c>
    </row>
    <row r="34" spans="1:18" ht="16.5">
      <c r="A34" s="313" t="s">
        <v>115</v>
      </c>
      <c r="B34" s="302" t="s">
        <v>293</v>
      </c>
      <c r="C34" s="303" t="s">
        <v>70</v>
      </c>
      <c r="D34" s="304">
        <v>0.77190476190476187</v>
      </c>
      <c r="E34" s="305">
        <v>2039</v>
      </c>
      <c r="F34" s="223" t="s">
        <v>116</v>
      </c>
      <c r="G34" s="306" t="s">
        <v>282</v>
      </c>
      <c r="H34" s="307">
        <v>1</v>
      </c>
      <c r="I34" s="224">
        <v>663.30499999999995</v>
      </c>
      <c r="J34" s="308">
        <v>2.2860417172447304E-2</v>
      </c>
      <c r="K34" s="308">
        <v>0.37162830782945777</v>
      </c>
      <c r="L34" s="308">
        <v>7.8395308342316131E-2</v>
      </c>
      <c r="M34" s="309">
        <v>15.97</v>
      </c>
      <c r="N34" s="310">
        <v>0.30152041670121588</v>
      </c>
      <c r="O34" s="310">
        <v>24.121633336097272</v>
      </c>
      <c r="P34" s="311">
        <v>7</v>
      </c>
      <c r="Q34" s="312">
        <v>2</v>
      </c>
      <c r="R34" s="312">
        <v>160</v>
      </c>
    </row>
    <row r="35" spans="1:18" ht="16.5">
      <c r="A35" s="313" t="s">
        <v>115</v>
      </c>
      <c r="B35" s="302" t="s">
        <v>219</v>
      </c>
      <c r="C35" s="303" t="s">
        <v>67</v>
      </c>
      <c r="D35" s="304">
        <v>0.84508123907360355</v>
      </c>
      <c r="E35" s="305">
        <v>1022</v>
      </c>
      <c r="F35" s="223" t="s">
        <v>116</v>
      </c>
      <c r="G35" s="306" t="s">
        <v>168</v>
      </c>
      <c r="H35" s="307">
        <v>2</v>
      </c>
      <c r="I35" s="224">
        <v>1572.3989999999999</v>
      </c>
      <c r="J35" s="308">
        <v>4.5375996720855023E-2</v>
      </c>
      <c r="K35" s="308">
        <v>0.37971011328074822</v>
      </c>
      <c r="L35" s="308">
        <v>0.19333515221009426</v>
      </c>
      <c r="M35" s="309">
        <v>12.794</v>
      </c>
      <c r="N35" s="310">
        <v>0.25438835817117667</v>
      </c>
      <c r="O35" s="310">
        <v>36.631923576649442</v>
      </c>
      <c r="P35" s="311">
        <v>45</v>
      </c>
      <c r="Q35" s="312">
        <v>4</v>
      </c>
      <c r="R35" s="312">
        <v>576</v>
      </c>
    </row>
  </sheetData>
  <phoneticPr fontId="3" type="noConversion"/>
  <conditionalFormatting sqref="C14:D35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2240-0B30-4B34-9E76-EEE36F58089A}">
  <sheetPr>
    <tabColor rgb="FFFF0000"/>
  </sheetPr>
  <dimension ref="A1:R33"/>
  <sheetViews>
    <sheetView showGridLines="0" zoomScaleNormal="100" zoomScaleSheetLayoutView="85" workbookViewId="0"/>
  </sheetViews>
  <sheetFormatPr defaultRowHeight="13.5"/>
  <cols>
    <col min="1" max="1" width="11.42578125" style="244" customWidth="1"/>
    <col min="2" max="2" width="9.140625" style="244"/>
    <col min="3" max="3" width="9.85546875" style="244" customWidth="1"/>
    <col min="4" max="16384" width="9.140625" style="244"/>
  </cols>
  <sheetData>
    <row r="1" spans="1:18" ht="3.75" customHeight="1">
      <c r="A1" s="314"/>
      <c r="B1" s="315"/>
      <c r="C1" s="316"/>
      <c r="D1" s="317"/>
      <c r="E1" s="317"/>
      <c r="F1" s="318"/>
      <c r="G1" s="317"/>
      <c r="H1" s="317"/>
      <c r="I1" s="317"/>
      <c r="J1" s="317"/>
      <c r="K1" s="317"/>
    </row>
    <row r="2" spans="1:18" ht="41.25">
      <c r="A2" s="330" t="s">
        <v>391</v>
      </c>
      <c r="B2" s="330"/>
      <c r="C2" s="330"/>
      <c r="D2" s="330"/>
      <c r="E2" s="330"/>
      <c r="F2" s="330"/>
      <c r="G2" s="330"/>
      <c r="H2" s="330"/>
      <c r="I2" s="330"/>
      <c r="J2" s="330"/>
      <c r="K2" s="330"/>
    </row>
    <row r="4" spans="1:18" ht="17.25">
      <c r="A4" s="253" t="s">
        <v>392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R4" s="319"/>
    </row>
    <row r="5" spans="1:18" ht="16.5">
      <c r="R5" s="319"/>
    </row>
    <row r="6" spans="1:18" ht="26.25">
      <c r="A6" s="251"/>
      <c r="R6" s="319"/>
    </row>
    <row r="7" spans="1:18" ht="130.5" customHeight="1">
      <c r="A7" s="251"/>
    </row>
    <row r="8" spans="1:18" ht="26.25">
      <c r="A8" s="251"/>
      <c r="R8" s="319"/>
    </row>
    <row r="9" spans="1:18" ht="26.25">
      <c r="A9" s="251"/>
      <c r="R9" s="319"/>
    </row>
    <row r="10" spans="1:18" ht="40.5" customHeight="1">
      <c r="A10" s="251" t="s">
        <v>393</v>
      </c>
    </row>
    <row r="11" spans="1:18" ht="19.5" customHeight="1">
      <c r="A11" s="251"/>
    </row>
    <row r="12" spans="1:18" ht="17.25">
      <c r="A12" s="252" t="s">
        <v>394</v>
      </c>
      <c r="R12" s="319"/>
    </row>
    <row r="13" spans="1:18" ht="40.5">
      <c r="A13" s="320" t="s">
        <v>0</v>
      </c>
      <c r="B13" s="321" t="s">
        <v>73</v>
      </c>
      <c r="C13" s="322" t="s">
        <v>65</v>
      </c>
      <c r="D13" s="322" t="s">
        <v>153</v>
      </c>
      <c r="E13" s="323" t="s">
        <v>139</v>
      </c>
      <c r="F13" s="321" t="s">
        <v>144</v>
      </c>
      <c r="G13" s="323" t="s">
        <v>142</v>
      </c>
      <c r="H13" s="323" t="s">
        <v>146</v>
      </c>
      <c r="I13" s="324" t="s">
        <v>148</v>
      </c>
      <c r="J13" s="323" t="s">
        <v>6</v>
      </c>
      <c r="K13" s="323" t="s">
        <v>7</v>
      </c>
      <c r="R13" s="319"/>
    </row>
    <row r="14" spans="1:18" ht="16.5">
      <c r="A14" s="326" t="s">
        <v>115</v>
      </c>
      <c r="B14" s="255" t="s">
        <v>188</v>
      </c>
      <c r="C14" s="256" t="s">
        <v>67</v>
      </c>
      <c r="D14" s="257">
        <v>0.83904761904761904</v>
      </c>
      <c r="E14" s="258">
        <v>106</v>
      </c>
      <c r="F14" s="223" t="s">
        <v>116</v>
      </c>
      <c r="G14" s="259" t="s">
        <v>177</v>
      </c>
      <c r="H14" s="260">
        <v>1</v>
      </c>
      <c r="I14" s="224">
        <v>1953.7829999999999</v>
      </c>
      <c r="J14" s="261">
        <v>0.10236551346797469</v>
      </c>
      <c r="K14" s="325">
        <v>38.642981334160446</v>
      </c>
    </row>
    <row r="15" spans="1:18" ht="16.5">
      <c r="A15" s="326" t="s">
        <v>115</v>
      </c>
      <c r="B15" s="255" t="s">
        <v>287</v>
      </c>
      <c r="C15" s="256" t="s">
        <v>67</v>
      </c>
      <c r="D15" s="257">
        <v>0.84064516129032252</v>
      </c>
      <c r="E15" s="258">
        <v>664</v>
      </c>
      <c r="F15" s="223" t="s">
        <v>118</v>
      </c>
      <c r="G15" s="259" t="s">
        <v>185</v>
      </c>
      <c r="H15" s="260">
        <v>1</v>
      </c>
      <c r="I15" s="224">
        <v>401.51499999999999</v>
      </c>
      <c r="J15" s="261">
        <v>0</v>
      </c>
      <c r="K15" s="325">
        <v>29.637747033112088</v>
      </c>
    </row>
    <row r="16" spans="1:18" ht="16.5">
      <c r="A16" s="326" t="s">
        <v>115</v>
      </c>
      <c r="B16" s="255" t="s">
        <v>195</v>
      </c>
      <c r="C16" s="256" t="s">
        <v>70</v>
      </c>
      <c r="D16" s="257">
        <v>0.76239775802966059</v>
      </c>
      <c r="E16" s="258">
        <v>1577</v>
      </c>
      <c r="F16" s="223" t="s">
        <v>118</v>
      </c>
      <c r="G16" s="259" t="s">
        <v>181</v>
      </c>
      <c r="H16" s="260">
        <v>4</v>
      </c>
      <c r="I16" s="224">
        <v>638.58000000000004</v>
      </c>
      <c r="J16" s="261">
        <v>0</v>
      </c>
      <c r="K16" s="325">
        <v>25.368786996147701</v>
      </c>
    </row>
    <row r="17" spans="1:11" ht="16.5">
      <c r="A17" s="326" t="s">
        <v>115</v>
      </c>
      <c r="B17" s="255" t="s">
        <v>196</v>
      </c>
      <c r="C17" s="256" t="s">
        <v>69</v>
      </c>
      <c r="D17" s="257">
        <v>0.85476190476190472</v>
      </c>
      <c r="E17" s="258">
        <v>6005</v>
      </c>
      <c r="F17" s="223" t="s">
        <v>116</v>
      </c>
      <c r="G17" s="259" t="s">
        <v>173</v>
      </c>
      <c r="H17" s="260">
        <v>1</v>
      </c>
      <c r="I17" s="224">
        <v>1474.38</v>
      </c>
      <c r="J17" s="261">
        <v>0.94955167595870804</v>
      </c>
      <c r="K17" s="325">
        <v>40.220295988822414</v>
      </c>
    </row>
    <row r="18" spans="1:11" ht="16.5">
      <c r="A18" s="326" t="s">
        <v>115</v>
      </c>
      <c r="B18" s="255" t="s">
        <v>197</v>
      </c>
      <c r="C18" s="256" t="s">
        <v>67</v>
      </c>
      <c r="D18" s="257">
        <v>0.83063393991007528</v>
      </c>
      <c r="E18" s="258">
        <v>714</v>
      </c>
      <c r="F18" s="223" t="s">
        <v>118</v>
      </c>
      <c r="G18" s="259" t="s">
        <v>182</v>
      </c>
      <c r="H18" s="260">
        <v>2</v>
      </c>
      <c r="I18" s="224">
        <v>2371.7109999999998</v>
      </c>
      <c r="J18" s="261">
        <v>0.16865461264041026</v>
      </c>
      <c r="K18" s="325">
        <v>25.298191896061539</v>
      </c>
    </row>
    <row r="19" spans="1:11" ht="16.5">
      <c r="A19" s="326" t="s">
        <v>115</v>
      </c>
      <c r="B19" s="255" t="s">
        <v>198</v>
      </c>
      <c r="C19" s="256" t="s">
        <v>68</v>
      </c>
      <c r="D19" s="257">
        <v>0.92428571428571427</v>
      </c>
      <c r="E19" s="258">
        <v>6000</v>
      </c>
      <c r="F19" s="223" t="s">
        <v>116</v>
      </c>
      <c r="G19" s="259" t="s">
        <v>176</v>
      </c>
      <c r="H19" s="260">
        <v>1</v>
      </c>
      <c r="I19" s="224">
        <v>1646.13</v>
      </c>
      <c r="J19" s="261">
        <v>6.0748543553668294E-2</v>
      </c>
      <c r="K19" s="325">
        <v>49.510062996239661</v>
      </c>
    </row>
    <row r="20" spans="1:11" ht="16.5">
      <c r="A20" s="326" t="s">
        <v>115</v>
      </c>
      <c r="B20" s="255" t="s">
        <v>199</v>
      </c>
      <c r="C20" s="256" t="s">
        <v>70</v>
      </c>
      <c r="D20" s="257">
        <v>0.74977990332286859</v>
      </c>
      <c r="E20" s="258">
        <v>2824</v>
      </c>
      <c r="F20" s="223" t="s">
        <v>118</v>
      </c>
      <c r="G20" s="259" t="s">
        <v>185</v>
      </c>
      <c r="H20" s="260">
        <v>4</v>
      </c>
      <c r="I20" s="224">
        <v>820.89</v>
      </c>
      <c r="J20" s="261">
        <v>0</v>
      </c>
      <c r="K20" s="325">
        <v>34.962053381086385</v>
      </c>
    </row>
    <row r="21" spans="1:11" ht="16.5">
      <c r="A21" s="326" t="s">
        <v>115</v>
      </c>
      <c r="B21" s="255" t="s">
        <v>200</v>
      </c>
      <c r="C21" s="256" t="s">
        <v>70</v>
      </c>
      <c r="D21" s="257">
        <v>0.7587096774193548</v>
      </c>
      <c r="E21" s="258">
        <v>8777</v>
      </c>
      <c r="F21" s="223" t="s">
        <v>118</v>
      </c>
      <c r="G21" s="259" t="s">
        <v>178</v>
      </c>
      <c r="H21" s="260">
        <v>1</v>
      </c>
      <c r="I21" s="224">
        <v>5699.7049999999999</v>
      </c>
      <c r="J21" s="261">
        <v>0.52634303003401051</v>
      </c>
      <c r="K21" s="325">
        <v>22.036228190757242</v>
      </c>
    </row>
    <row r="22" spans="1:11" ht="16.5">
      <c r="A22" s="326" t="s">
        <v>115</v>
      </c>
      <c r="B22" s="255" t="s">
        <v>201</v>
      </c>
      <c r="C22" s="256" t="s">
        <v>68</v>
      </c>
      <c r="D22" s="257">
        <v>0.91142857142857137</v>
      </c>
      <c r="E22" s="258">
        <v>6516</v>
      </c>
      <c r="F22" s="223" t="s">
        <v>116</v>
      </c>
      <c r="G22" s="259" t="s">
        <v>177</v>
      </c>
      <c r="H22" s="260">
        <v>1</v>
      </c>
      <c r="I22" s="224">
        <v>1919.4390000000001</v>
      </c>
      <c r="J22" s="261">
        <v>0.10419711176025911</v>
      </c>
      <c r="K22" s="325">
        <v>61.997281497354173</v>
      </c>
    </row>
    <row r="23" spans="1:11" ht="16.5">
      <c r="A23" s="326" t="s">
        <v>115</v>
      </c>
      <c r="B23" s="255" t="s">
        <v>289</v>
      </c>
      <c r="C23" s="256" t="s">
        <v>67</v>
      </c>
      <c r="D23" s="257">
        <v>0.8409523809523809</v>
      </c>
      <c r="E23" s="258">
        <v>3453</v>
      </c>
      <c r="F23" s="223" t="s">
        <v>116</v>
      </c>
      <c r="G23" s="259" t="s">
        <v>284</v>
      </c>
      <c r="H23" s="260">
        <v>1</v>
      </c>
      <c r="I23" s="224">
        <v>4982.192</v>
      </c>
      <c r="J23" s="261">
        <v>0.10035743303349208</v>
      </c>
      <c r="K23" s="325">
        <v>29.685728691306959</v>
      </c>
    </row>
    <row r="24" spans="1:11" ht="16.5">
      <c r="A24" s="326" t="s">
        <v>115</v>
      </c>
      <c r="B24" s="255" t="s">
        <v>290</v>
      </c>
      <c r="C24" s="256" t="s">
        <v>67</v>
      </c>
      <c r="D24" s="257">
        <v>0.80380952380952375</v>
      </c>
      <c r="E24" s="258">
        <v>1934</v>
      </c>
      <c r="F24" s="223" t="s">
        <v>116</v>
      </c>
      <c r="G24" s="259" t="s">
        <v>170</v>
      </c>
      <c r="H24" s="260">
        <v>1</v>
      </c>
      <c r="I24" s="224">
        <v>572.62199999999996</v>
      </c>
      <c r="J24" s="261">
        <v>0</v>
      </c>
      <c r="K24" s="325">
        <v>31.958255184048117</v>
      </c>
    </row>
    <row r="25" spans="1:11" ht="16.5">
      <c r="A25" s="326" t="s">
        <v>115</v>
      </c>
      <c r="B25" s="255" t="s">
        <v>204</v>
      </c>
      <c r="C25" s="256" t="s">
        <v>69</v>
      </c>
      <c r="D25" s="257">
        <v>0.88476190476190475</v>
      </c>
      <c r="E25" s="258">
        <v>4297</v>
      </c>
      <c r="F25" s="223" t="s">
        <v>116</v>
      </c>
      <c r="G25" s="259" t="s">
        <v>175</v>
      </c>
      <c r="H25" s="260">
        <v>1</v>
      </c>
      <c r="I25" s="224">
        <v>5849.2139999999999</v>
      </c>
      <c r="J25" s="261">
        <v>1.1454530471957429</v>
      </c>
      <c r="K25" s="325">
        <v>21.558452127072115</v>
      </c>
    </row>
    <row r="26" spans="1:11" ht="16.5">
      <c r="A26" s="326" t="s">
        <v>115</v>
      </c>
      <c r="B26" s="255" t="s">
        <v>207</v>
      </c>
      <c r="C26" s="256" t="s">
        <v>69</v>
      </c>
      <c r="D26" s="257">
        <v>0.88103910205879221</v>
      </c>
      <c r="E26" s="258">
        <v>6653</v>
      </c>
      <c r="F26" s="223" t="s">
        <v>116</v>
      </c>
      <c r="G26" s="259" t="s">
        <v>170</v>
      </c>
      <c r="H26" s="260">
        <v>7</v>
      </c>
      <c r="I26" s="224">
        <v>1450.1659999999999</v>
      </c>
      <c r="J26" s="261">
        <v>0</v>
      </c>
      <c r="K26" s="325">
        <v>26.203896657348196</v>
      </c>
    </row>
    <row r="27" spans="1:11" ht="16.5">
      <c r="A27" s="326" t="s">
        <v>115</v>
      </c>
      <c r="B27" s="255" t="s">
        <v>208</v>
      </c>
      <c r="C27" s="256" t="s">
        <v>67</v>
      </c>
      <c r="D27" s="257">
        <v>0.82666666666666666</v>
      </c>
      <c r="E27" s="258">
        <v>8712</v>
      </c>
      <c r="F27" s="223" t="s">
        <v>116</v>
      </c>
      <c r="G27" s="259" t="s">
        <v>168</v>
      </c>
      <c r="H27" s="260">
        <v>1</v>
      </c>
      <c r="I27" s="224">
        <v>1914.76</v>
      </c>
      <c r="J27" s="261">
        <v>0</v>
      </c>
      <c r="K27" s="325">
        <v>35.774718502579958</v>
      </c>
    </row>
    <row r="28" spans="1:11" ht="16.5">
      <c r="A28" s="326" t="s">
        <v>115</v>
      </c>
      <c r="B28" s="255" t="s">
        <v>292</v>
      </c>
      <c r="C28" s="256" t="s">
        <v>69</v>
      </c>
      <c r="D28" s="257">
        <v>0.8666666666666667</v>
      </c>
      <c r="E28" s="258">
        <v>9192</v>
      </c>
      <c r="F28" s="223" t="s">
        <v>116</v>
      </c>
      <c r="G28" s="259" t="s">
        <v>282</v>
      </c>
      <c r="H28" s="260">
        <v>1</v>
      </c>
      <c r="I28" s="224">
        <v>1170.2719999999999</v>
      </c>
      <c r="J28" s="261">
        <v>2.9053074840720789</v>
      </c>
      <c r="K28" s="325">
        <v>24.866014054852208</v>
      </c>
    </row>
    <row r="29" spans="1:11" ht="16.5">
      <c r="A29" s="326" t="s">
        <v>115</v>
      </c>
      <c r="B29" s="255" t="s">
        <v>213</v>
      </c>
      <c r="C29" s="256" t="s">
        <v>67</v>
      </c>
      <c r="D29" s="257">
        <v>0.81761904761904758</v>
      </c>
      <c r="E29" s="258">
        <v>3840</v>
      </c>
      <c r="F29" s="223" t="s">
        <v>116</v>
      </c>
      <c r="G29" s="259" t="s">
        <v>173</v>
      </c>
      <c r="H29" s="260">
        <v>1</v>
      </c>
      <c r="I29" s="224">
        <v>1514.78</v>
      </c>
      <c r="J29" s="261">
        <v>0.13203237433818774</v>
      </c>
      <c r="K29" s="325">
        <v>38.619469493919908</v>
      </c>
    </row>
    <row r="30" spans="1:11" ht="16.5">
      <c r="A30" s="326" t="s">
        <v>115</v>
      </c>
      <c r="B30" s="255" t="s">
        <v>214</v>
      </c>
      <c r="C30" s="256" t="s">
        <v>67</v>
      </c>
      <c r="D30" s="257">
        <v>0.8333867941039137</v>
      </c>
      <c r="E30" s="258">
        <v>6585</v>
      </c>
      <c r="F30" s="223" t="s">
        <v>116</v>
      </c>
      <c r="G30" s="259" t="s">
        <v>283</v>
      </c>
      <c r="H30" s="260">
        <v>3</v>
      </c>
      <c r="I30" s="224">
        <v>4149.8519999999999</v>
      </c>
      <c r="J30" s="261">
        <v>0.12048622456897258</v>
      </c>
      <c r="K30" s="325">
        <v>30.169750632070734</v>
      </c>
    </row>
    <row r="31" spans="1:11" ht="16.5">
      <c r="A31" s="326" t="s">
        <v>115</v>
      </c>
      <c r="B31" s="255" t="s">
        <v>215</v>
      </c>
      <c r="C31" s="256" t="s">
        <v>67</v>
      </c>
      <c r="D31" s="257">
        <v>0.81380952380952376</v>
      </c>
      <c r="E31" s="258">
        <v>5851</v>
      </c>
      <c r="F31" s="223" t="s">
        <v>116</v>
      </c>
      <c r="G31" s="259" t="s">
        <v>172</v>
      </c>
      <c r="H31" s="260">
        <v>1</v>
      </c>
      <c r="I31" s="224">
        <v>1564.0540000000001</v>
      </c>
      <c r="J31" s="261">
        <v>0.1278728228053507</v>
      </c>
      <c r="K31" s="325">
        <v>36.060136031108897</v>
      </c>
    </row>
    <row r="32" spans="1:11" ht="16.5">
      <c r="A32" s="326" t="s">
        <v>115</v>
      </c>
      <c r="B32" s="255" t="s">
        <v>293</v>
      </c>
      <c r="C32" s="256" t="s">
        <v>70</v>
      </c>
      <c r="D32" s="257">
        <v>0.77190476190476187</v>
      </c>
      <c r="E32" s="258">
        <v>2039</v>
      </c>
      <c r="F32" s="223" t="s">
        <v>116</v>
      </c>
      <c r="G32" s="259" t="s">
        <v>282</v>
      </c>
      <c r="H32" s="260">
        <v>1</v>
      </c>
      <c r="I32" s="224">
        <v>663.30499999999995</v>
      </c>
      <c r="J32" s="261">
        <v>0.30152041670121588</v>
      </c>
      <c r="K32" s="325">
        <v>24.121633336097272</v>
      </c>
    </row>
    <row r="33" spans="1:11" ht="16.5">
      <c r="A33" s="326" t="s">
        <v>115</v>
      </c>
      <c r="B33" s="255" t="s">
        <v>219</v>
      </c>
      <c r="C33" s="256" t="s">
        <v>67</v>
      </c>
      <c r="D33" s="257">
        <v>0.84508123907360355</v>
      </c>
      <c r="E33" s="258">
        <v>1022</v>
      </c>
      <c r="F33" s="223" t="s">
        <v>116</v>
      </c>
      <c r="G33" s="259" t="s">
        <v>168</v>
      </c>
      <c r="H33" s="260">
        <v>2</v>
      </c>
      <c r="I33" s="224">
        <v>1572.3989999999999</v>
      </c>
      <c r="J33" s="261">
        <v>0.25438835817117667</v>
      </c>
      <c r="K33" s="325">
        <v>36.631923576649442</v>
      </c>
    </row>
  </sheetData>
  <mergeCells count="1">
    <mergeCell ref="A2:K2"/>
  </mergeCells>
  <phoneticPr fontId="3" type="noConversion"/>
  <conditionalFormatting sqref="C14:D3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2025-03-04T02:21:24Z</dcterms:modified>
</cp:coreProperties>
</file>