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39916844-064A-47AB-8BA3-7163EF4890F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명단'!$A$13:$R$23</definedName>
    <definedName name="_xlnm._FilterDatabase" localSheetId="4" hidden="1">운전자별!$A$4:$BR$25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운전자별!$A$1:$R$25</definedName>
    <definedName name="_xlnm.Print_Area" localSheetId="1">종합!$A$1:$L$138</definedName>
    <definedName name="_xlnm.Print_Area" localSheetId="3">차량별!$A$1:$T$18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12" l="1"/>
  <c r="E129" i="12"/>
  <c r="F129" i="12"/>
  <c r="G129" i="12"/>
  <c r="H129" i="12"/>
  <c r="I129" i="12"/>
  <c r="J129" i="12"/>
  <c r="D130" i="12"/>
  <c r="E130" i="12"/>
  <c r="F130" i="12"/>
  <c r="G130" i="12"/>
  <c r="H130" i="12"/>
  <c r="I130" i="12"/>
  <c r="J130" i="12"/>
  <c r="E128" i="12"/>
  <c r="F128" i="12"/>
  <c r="G128" i="12"/>
  <c r="H128" i="12"/>
  <c r="I128" i="12"/>
  <c r="J128" i="12"/>
  <c r="D12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E61" i="12" a="1"/>
  <c r="J61" i="12" a="1"/>
  <c r="D61" i="12" a="1"/>
  <c r="H61" i="12" a="1"/>
  <c r="G61" i="12" a="1"/>
  <c r="F61" i="12" a="1"/>
  <c r="I61" i="12" a="1"/>
  <c r="D61" i="12" l="1"/>
  <c r="G61" i="12"/>
  <c r="J61" i="12"/>
  <c r="F61" i="12"/>
  <c r="I61" i="12"/>
  <c r="E61" i="12"/>
  <c r="H61" i="12"/>
  <c r="F14" i="60"/>
  <c r="F15" i="60"/>
  <c r="F17" i="60"/>
  <c r="F16" i="60"/>
  <c r="F13" i="60"/>
  <c r="F18" i="60"/>
  <c r="F12" i="60"/>
  <c r="F11" i="60"/>
  <c r="H74" i="12" l="1"/>
  <c r="G74" i="12"/>
  <c r="G76" i="12" l="1"/>
  <c r="G77" i="12"/>
  <c r="G81" i="12"/>
  <c r="G78" i="12"/>
  <c r="G80" i="12"/>
  <c r="G75" i="12"/>
  <c r="G79" i="12"/>
  <c r="H76" i="12"/>
  <c r="H80" i="12"/>
  <c r="H75" i="12"/>
  <c r="H79" i="12"/>
  <c r="H78" i="12"/>
  <c r="H81" i="12"/>
  <c r="H77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74" i="12" l="1"/>
  <c r="B128" i="12"/>
  <c r="K74" i="12"/>
  <c r="I74" i="12"/>
  <c r="J74" i="12"/>
  <c r="F76" i="12" l="1"/>
  <c r="B129" i="12"/>
  <c r="B130" i="12"/>
  <c r="J79" i="12"/>
  <c r="J80" i="12"/>
  <c r="J77" i="12"/>
  <c r="J76" i="12"/>
  <c r="J81" i="12"/>
  <c r="J78" i="12"/>
  <c r="J75" i="12"/>
  <c r="I81" i="12"/>
  <c r="I78" i="12"/>
  <c r="I79" i="12"/>
  <c r="I80" i="12"/>
  <c r="I77" i="12"/>
  <c r="I76" i="12"/>
  <c r="I75" i="12"/>
  <c r="K79" i="12"/>
  <c r="K80" i="12"/>
  <c r="K77" i="12"/>
  <c r="U75" i="12"/>
  <c r="K81" i="12"/>
  <c r="K78" i="12"/>
  <c r="K76" i="12"/>
  <c r="K75" i="12"/>
  <c r="F81" i="12"/>
  <c r="F78" i="12"/>
  <c r="F79" i="12"/>
  <c r="F80" i="12"/>
  <c r="F77" i="12"/>
  <c r="F75" i="12"/>
  <c r="J10" i="12" l="1"/>
  <c r="J36" i="12" s="1"/>
  <c r="N30" i="12"/>
  <c r="N61" i="12" a="1"/>
  <c r="N61" i="12" l="1"/>
  <c r="K61" i="12" s="1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<sst xmlns="http://schemas.openxmlformats.org/spreadsheetml/2006/main" count="1116" uniqueCount="318">
  <si>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</si>
  <si>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</si>
  <si>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</si>
  <si>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</si>
  <si>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</si>
  <si>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</si>
  <si>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</si>
  <si>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</si>
  <si>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</si>
  <si>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</si>
  <si>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</si>
  <si>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</si>
  <si>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</si>
  <si>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</si>
  <si>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</si>
  <si>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</si>
  <si>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</si>
  <si>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</si>
  <si>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</si>
  <si>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</si>
  <si>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</si>
  <si>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</si>
  <si>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</si>
  <si>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</si>
  <si>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</si>
  <si>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</si>
  <si>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</si>
  <si>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</si>
  <si>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</si>
  <si>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</si>
  <si>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</si>
  <si>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</si>
  <si>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</si>
  <si>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</si>
  <si>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</si>
  <si>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</si>
  <si>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</si>
  <si>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</si>
  <si>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</si>
  <si>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</si>
  <si>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</si>
  <si>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</si>
  <si>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</si>
  <si>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</si>
  <si>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</si>
  <si>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</si>
  <si>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</si>
  <si>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</si>
  <si>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</si>
  <si>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</si>
  <si>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</si>
  <si>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</si>
  <si>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</si>
  <si>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</si>
  <si>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</si>
  <si>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</si>
  <si>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</si>
  <si>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</si>
  <si>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</si>
  <si>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</si>
  <si>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</si>
  <si>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</si>
  <si>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</si>
  <si>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</si>
  <si>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</si>
  <si>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</si>
  <si>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</si>
  <si>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</si>
  <si>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</si>
  <si>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</si>
  <si>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</si>
  <si>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</si>
  <si>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</si>
  <si>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</si>
  <si>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</si>
  <si>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</si>
  <si>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</si>
  <si>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</si>
  <si>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</si>
  <si>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</si>
  <si>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</si>
  <si>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</si>
  <si>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</si>
  <si>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</si>
  <si>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</si>
  <si>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</si>
  <si>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</si>
  <si>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</si>
  <si>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</si>
  <si>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</si>
  <si>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</si>
  <si>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</si>
  <si>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</si>
  <si>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</si>
  <si>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</si>
  <si>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</si>
  <si>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</si>
  <si>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</si>
  <si>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</si>
  <si>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</si>
  <si>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</si>
  <si>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</si>
  <si>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</si>
  <si>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</si>
  <si>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</si>
  <si>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</si>
  <si>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</si>
  <si>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</si>
  <si>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</si>
  <si>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</si>
  <si>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</si>
  <si>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</si>
  <si>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</si>
  <si>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</si>
  <si>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</si>
  <si>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</si>
  <si>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</si>
  <si>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</si>
  <si>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</si>
  <si>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</si>
  <si>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</si>
  <si>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</si>
  <si>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</si>
  <si>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</si>
  <si>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</si>
  <si>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</si>
  <si>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</si>
  <si>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</si>
  <si>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</si>
  <si>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</si>
  <si>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</si>
  <si>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</si>
  <si>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</si>
  <si>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</si>
  <si>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</si>
  <si>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</si>
  <si>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</si>
  <si>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</si>
  <si>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</si>
  <si>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</si>
  <si>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</si>
  <si>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</si>
  <si>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</si>
  <si>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</si>
  <si>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</si>
  <si>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</si>
  <si>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</si>
  <si>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</si>
  <si>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</si>
  <si>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</si>
  <si>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</si>
  <si>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</si>
  <si>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</si>
  <si>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</si>
  <si>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</si>
  <si>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</si>
  <si>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</si>
  <si>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</si>
  <si>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</si>
  <si>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</si>
  <si>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</si>
  <si>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</si>
  <si>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</si>
  <si>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</si>
  <si>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</si>
  <si>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</si>
  <si>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</si>
  <si>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</si>
  <si>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</si>
  <si>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</si>
  <si>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3030</t>
  </si>
  <si>
    <t>70바2688</t>
  </si>
  <si>
    <t>인천제물포교통30D1</t>
  </si>
  <si>
    <t>70바2713</t>
  </si>
  <si>
    <t>70바2783</t>
  </si>
  <si>
    <t>인천제물포교통30F1</t>
  </si>
  <si>
    <t>70바2829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</si>
  <si>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</si>
  <si>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</si>
  <si>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</si>
  <si>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</si>
  <si>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</si>
  <si>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</si>
  <si>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</si>
  <si>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</si>
  <si>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권인호</t>
  </si>
  <si>
    <t>김승호</t>
  </si>
  <si>
    <t>김종섭</t>
  </si>
  <si>
    <t>김혁길</t>
  </si>
  <si>
    <t>김현국</t>
  </si>
  <si>
    <t>남형우</t>
  </si>
  <si>
    <t>박성수</t>
  </si>
  <si>
    <t>안맹순</t>
  </si>
  <si>
    <t>이태식</t>
  </si>
  <si>
    <t>이한우</t>
  </si>
  <si>
    <t>조대식</t>
  </si>
  <si>
    <t>홍석하</t>
  </si>
  <si>
    <t>인천전체</t>
  </si>
  <si>
    <t>0%(0명)</t>
  </si>
  <si>
    <t>=</t>
  </si>
  <si>
    <t>▲</t>
  </si>
  <si>
    <t>인천제물포교통30C1</t>
  </si>
  <si>
    <t>7878</t>
  </si>
  <si>
    <t>급행97급행97</t>
  </si>
  <si>
    <t>인천제물포교통급행97D1</t>
  </si>
  <si>
    <t>인천제물포교통급행97F1</t>
  </si>
  <si>
    <t>인천제물포교통30B1</t>
  </si>
  <si>
    <t>인천제물포교통급행97D2</t>
  </si>
  <si>
    <t>D</t>
    <phoneticPr fontId="2" type="noConversion"/>
  </si>
  <si>
    <t>개선율(유카전)</t>
  </si>
  <si>
    <t>순위</t>
  </si>
  <si>
    <t>인천제물포교통급행97D5</t>
  </si>
  <si>
    <t>인천제물포교통30B2</t>
  </si>
  <si>
    <t>▽</t>
  </si>
  <si>
    <t>인천제물포교통급행97B1</t>
  </si>
  <si>
    <t>인천제물포교통급행97D7</t>
  </si>
  <si>
    <t>류봉희</t>
  </si>
  <si>
    <t>정영수</t>
  </si>
  <si>
    <t>최준호</t>
  </si>
  <si>
    <t>A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</si>
  <si>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</si>
  <si>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</si>
  <si>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</si>
  <si>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</si>
  <si>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</si>
  <si>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</si>
  <si>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</si>
  <si>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급행97급행97C</t>
  </si>
  <si>
    <t>인천제물포교통급행97C2</t>
  </si>
  <si>
    <t>급행97급행97D</t>
  </si>
  <si>
    <t>3030C</t>
  </si>
  <si>
    <t>인천제물포교통30C2</t>
  </si>
  <si>
    <t>3030F</t>
  </si>
  <si>
    <t>급행97급행97B</t>
  </si>
  <si>
    <t>NEW</t>
  </si>
  <si>
    <t>new</t>
  </si>
  <si>
    <t>인천제물포교통급행97B2</t>
  </si>
  <si>
    <t>인천제물포교통급행97C1</t>
  </si>
  <si>
    <t>급행97급행97A</t>
  </si>
  <si>
    <t>인천제물포교통급행97A1</t>
  </si>
  <si>
    <t>인천제물포교통급행97B3</t>
  </si>
  <si>
    <t>대비</t>
  </si>
  <si>
    <t>70바2770</t>
  </si>
  <si>
    <t>중형</t>
  </si>
  <si>
    <t>김정섭</t>
  </si>
  <si>
    <t>송재욱</t>
  </si>
  <si>
    <t>이상춘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</si>
  <si>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</si>
  <si>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</si>
  <si>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</si>
  <si>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</si>
  <si>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</si>
  <si>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</si>
  <si>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</si>
  <si>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</si>
  <si>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</si>
  <si>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</si>
  <si>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</si>
  <si>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</si>
  <si>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</si>
  <si>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70바2802</t>
  </si>
  <si>
    <t>인천제물포교통급행97C3</t>
  </si>
  <si>
    <t>김광하</t>
  </si>
  <si>
    <t>-</t>
  </si>
  <si>
    <t>조효동</t>
  </si>
  <si>
    <t>S</t>
  </si>
  <si>
    <t>인천제물포교통급행97C4</t>
  </si>
  <si>
    <t>황수완</t>
  </si>
  <si>
    <t>분석기간: 25.02.01~25.02.28</t>
    <phoneticPr fontId="2" type="noConversion"/>
  </si>
  <si>
    <t>25'02</t>
  </si>
  <si>
    <t>[25년 3월] 급감속관리 명단</t>
    <phoneticPr fontId="2" type="noConversion"/>
  </si>
  <si>
    <t>하태권</t>
  </si>
  <si>
    <t>[25년 03월] 특별관리 운행사원 명단</t>
    <phoneticPr fontId="2" type="noConversion"/>
  </si>
  <si>
    <t>사원님, 3월에는 꼭 "C등급" 이상 달성 바랍니다.</t>
    <phoneticPr fontId="2" type="noConversion"/>
  </si>
  <si>
    <t>[25.02월 D,F 등급 운행사원]</t>
    <phoneticPr fontId="2" type="noConversion"/>
  </si>
  <si>
    <t>3월 한달간, 연비등급관리 대장에 서명할 수 있도록 적극 활용하십시오.</t>
  </si>
  <si>
    <t>권오완</t>
  </si>
  <si>
    <t>5306235362.534</t>
  </si>
  <si>
    <t>인천제물포교통급행97B4</t>
  </si>
  <si>
    <t>5302218851.215</t>
  </si>
  <si>
    <t>5302316297.869</t>
  </si>
  <si>
    <t>김선우</t>
  </si>
  <si>
    <t>5307881254.074</t>
  </si>
  <si>
    <t>53066973180.298</t>
  </si>
  <si>
    <t>53041731759.48</t>
  </si>
  <si>
    <t>53051211107.548</t>
  </si>
  <si>
    <t>53018635628.004</t>
  </si>
  <si>
    <t>53054094893.029</t>
  </si>
  <si>
    <t>인천제물포교통30C4</t>
  </si>
  <si>
    <t>53063564204.199</t>
  </si>
  <si>
    <t>53085433107.319</t>
  </si>
  <si>
    <t>인천제물포교통급행97D4</t>
  </si>
  <si>
    <t>53053336700.052</t>
  </si>
  <si>
    <t>5307826300.729</t>
  </si>
  <si>
    <t>5306992771.974</t>
  </si>
  <si>
    <t>5301655893.283</t>
  </si>
  <si>
    <t>53088426578.22</t>
  </si>
  <si>
    <t>인천제물포교통30C3</t>
  </si>
  <si>
    <t>5309465829.14</t>
  </si>
  <si>
    <t>급행97급행97F</t>
  </si>
  <si>
    <t>5309629559.251</t>
  </si>
  <si>
    <t>5305838499.474</t>
  </si>
  <si>
    <t>인천제물포교통급행97A2</t>
  </si>
  <si>
    <t>5303999150.285</t>
  </si>
  <si>
    <t>53017111105.977</t>
  </si>
  <si>
    <t>인천제물포교통78F1</t>
  </si>
  <si>
    <t>인천제물포교통급행97F2</t>
  </si>
  <si>
    <t>유카후(25년2월)</t>
  </si>
  <si>
    <t>26위/(32개사)</t>
  </si>
  <si>
    <t>9%(2명)</t>
  </si>
  <si>
    <t>17%(4명)</t>
  </si>
  <si>
    <t>35%(8명)</t>
  </si>
  <si>
    <t>30%(5명)</t>
  </si>
  <si>
    <t>40%(2명)</t>
  </si>
  <si>
    <t>20%(1명)</t>
  </si>
  <si>
    <t>50%(4명)</t>
  </si>
  <si>
    <t>25%(2명)</t>
  </si>
  <si>
    <t>100%(1명)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</si>
</sst>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10" fillId="0" borderId="0" xfId="0" applyNumberFormat="1" applyFont="1">
      <alignment vertical="center"/>
    </xf>
    <xf numFmtId="180" fontId="63" fillId="13" borderId="0" xfId="0" applyNumberFormat="1" applyFont="1" applyFill="1" applyAlignment="1">
      <alignment horizontal="center" vertical="center"/>
    </xf>
    <xf numFmtId="180" fontId="63" fillId="6" borderId="0" xfId="0" applyNumberFormat="1" applyFont="1" applyFill="1" applyAlignment="1">
      <alignment horizontal="center" vertical="center"/>
    </xf>
    <xf numFmtId="185" fontId="79" fillId="10" borderId="29" xfId="0" applyNumberFormat="1" applyFont="1" applyFill="1" applyBorder="1" applyAlignment="1">
      <alignment horizontal="center" vertical="center" wrapText="1"/>
    </xf>
    <xf numFmtId="185" fontId="79" fillId="10" borderId="23" xfId="0" applyNumberFormat="1" applyFont="1" applyFill="1" applyBorder="1" applyAlignment="1">
      <alignment horizontal="center" vertical="center" wrapText="1"/>
    </xf>
    <xf numFmtId="180" fontId="38" fillId="16" borderId="0" xfId="562" applyNumberFormat="1" applyFont="1" applyFill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177" fontId="42" fillId="0" borderId="43" xfId="4" applyNumberFormat="1" applyFont="1" applyBorder="1" applyAlignment="1">
      <alignment horizontal="center" vertical="center" wrapText="1"/>
    </xf>
    <xf numFmtId="177" fontId="43" fillId="10" borderId="43" xfId="4" applyNumberFormat="1" applyFont="1" applyFill="1" applyBorder="1" applyAlignment="1">
      <alignment horizontal="center" vertical="center" wrapText="1"/>
    </xf>
    <xf numFmtId="9" fontId="43" fillId="0" borderId="44" xfId="569" applyFont="1" applyBorder="1" applyAlignment="1">
      <alignment horizontal="center" vertical="center"/>
    </xf>
    <xf numFmtId="9" fontId="80" fillId="0" borderId="46" xfId="569" applyFont="1" applyBorder="1" applyAlignment="1">
      <alignment horizontal="center" vertical="center"/>
    </xf>
    <xf numFmtId="178" fontId="80" fillId="0" borderId="46" xfId="569" applyNumberFormat="1" applyFont="1" applyBorder="1" applyAlignment="1">
      <alignment horizontal="center" vertical="center"/>
    </xf>
    <xf numFmtId="0" fontId="81" fillId="9" borderId="45" xfId="568" applyFont="1" applyFill="1" applyBorder="1" applyAlignment="1">
      <alignment horizontal="center" vertical="center"/>
    </xf>
    <xf numFmtId="178" fontId="42" fillId="0" borderId="47" xfId="569" applyNumberFormat="1" applyFont="1" applyBorder="1" applyAlignment="1">
      <alignment horizontal="right" vertical="center" wrapText="1"/>
    </xf>
    <xf numFmtId="10" fontId="43" fillId="10" borderId="47" xfId="569" applyNumberFormat="1" applyFont="1" applyFill="1" applyBorder="1" applyAlignment="1">
      <alignment horizontal="center" vertical="center" wrapText="1"/>
    </xf>
    <xf numFmtId="178" fontId="43" fillId="0" borderId="46" xfId="569" applyNumberFormat="1" applyFont="1" applyBorder="1" applyAlignment="1">
      <alignment horizontal="right" vertical="center"/>
    </xf>
    <xf numFmtId="0" fontId="41" fillId="9" borderId="48" xfId="568" applyFont="1" applyFill="1" applyBorder="1" applyAlignment="1">
      <alignment horizontal="center" vertical="center"/>
    </xf>
    <xf numFmtId="10" fontId="42" fillId="0" borderId="49" xfId="569" applyNumberFormat="1" applyFont="1" applyBorder="1" applyAlignment="1">
      <alignment horizontal="center" vertical="center" wrapText="1"/>
    </xf>
    <xf numFmtId="187" fontId="82" fillId="10" borderId="49" xfId="569" applyNumberFormat="1" applyFont="1" applyFill="1" applyBorder="1" applyAlignment="1">
      <alignment horizontal="centerContinuous" vertical="center"/>
    </xf>
    <xf numFmtId="187" fontId="82" fillId="10" borderId="50" xfId="569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77" fontId="29" fillId="0" borderId="0" xfId="1" applyNumberFormat="1" applyFont="1" applyFill="1" applyBorder="1">
      <alignment vertical="center"/>
    </xf>
    <xf numFmtId="0" fontId="29" fillId="0" borderId="0" xfId="0" quotePrefix="1" applyFont="1">
      <alignment vertical="center"/>
    </xf>
    <xf numFmtId="193" fontId="81" fillId="9" borderId="42" xfId="568" applyNumberFormat="1" applyFont="1" applyFill="1" applyBorder="1" applyAlignment="1">
      <alignment horizontal="center" vertical="center"/>
    </xf>
    <xf numFmtId="194" fontId="81" fillId="9" borderId="45" xfId="568" applyNumberFormat="1" applyFont="1" applyFill="1" applyBorder="1" applyAlignment="1">
      <alignment horizontal="center" vertical="center"/>
    </xf>
    <xf numFmtId="195" fontId="83" fillId="16" borderId="0" xfId="562" applyNumberFormat="1" applyFont="1" applyFill="1" applyAlignment="1">
      <alignment horizontal="left" vertical="center"/>
    </xf>
    <xf numFmtId="10" fontId="83" fillId="16" borderId="0" xfId="563" applyNumberFormat="1" applyFont="1" applyFill="1" applyBorder="1">
      <alignment vertical="center"/>
    </xf>
    <xf numFmtId="179" fontId="83" fillId="16" borderId="0" xfId="4" applyNumberFormat="1" applyFont="1" applyFill="1" applyBorder="1">
      <alignment vertical="center"/>
    </xf>
    <xf numFmtId="181" fontId="83" fillId="16" borderId="0" xfId="4" applyNumberFormat="1" applyFont="1" applyFill="1" applyBorder="1">
      <alignment vertical="center"/>
    </xf>
    <xf numFmtId="177" fontId="84" fillId="16" borderId="0" xfId="4" applyNumberFormat="1" applyFont="1" applyFill="1" applyBorder="1">
      <alignment vertical="center"/>
    </xf>
    <xf numFmtId="195" fontId="83" fillId="0" borderId="0" xfId="562" applyNumberFormat="1" applyFont="1" applyAlignment="1">
      <alignment horizontal="left" vertical="center"/>
    </xf>
    <xf numFmtId="10" fontId="83" fillId="0" borderId="0" xfId="563" applyNumberFormat="1" applyFont="1" applyFill="1" applyBorder="1">
      <alignment vertical="center"/>
    </xf>
    <xf numFmtId="179" fontId="83" fillId="0" borderId="0" xfId="4" applyNumberFormat="1" applyFont="1" applyFill="1" applyBorder="1">
      <alignment vertical="center"/>
    </xf>
    <xf numFmtId="181" fontId="83" fillId="0" borderId="0" xfId="4" applyNumberFormat="1" applyFont="1" applyFill="1" applyBorder="1">
      <alignment vertical="center"/>
    </xf>
    <xf numFmtId="177" fontId="84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  <xf numFmtId="185" fontId="38" fillId="16" borderId="0" xfId="562" applyNumberFormat="1" applyFont="1" applyFill="1">
      <alignment vertical="center"/>
    </xf>
    <xf numFmtId="185" fontId="38" fillId="0" borderId="0" xfId="562" applyNumberFormat="1" applyFont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9C6-45AB-A77F-CA11324F606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29-4524-9585-C737277E1DE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71-4D29-96C1-DC38B06C955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F32-4037-AEC0-F18D1D54F6A9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95-4201-A5EC-0F5B0DBF7138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EDE-4F7D-95EE-25FED5DD1923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EDE-4F7D-95EE-25FED5DD19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2.0042734979857362</c:v>
                </c:pt>
                <c:pt idx="5">
                  <c:v>1.8960121515333608</c:v>
                </c:pt>
                <c:pt idx="6">
                  <c:v>1.8380886431875543</c:v>
                </c:pt>
                <c:pt idx="7">
                  <c:v>1.7936088855561547</c:v>
                </c:pt>
                <c:pt idx="8">
                  <c:v>1.8396130929211192</c:v>
                </c:pt>
                <c:pt idx="9">
                  <c:v>1.923112974249948</c:v>
                </c:pt>
                <c:pt idx="10">
                  <c:v>1.9247127304988354</c:v>
                </c:pt>
                <c:pt idx="11">
                  <c:v>1.9735125961056681</c:v>
                </c:pt>
                <c:pt idx="12">
                  <c:v>2.0154858121777299</c:v>
                </c:pt>
                <c:pt idx="13">
                  <c:v>1.9958366378996273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</c:v>
                </c:pt>
                <c:pt idx="1">
                  <c:v>8.6956521739130432E-2</c:v>
                </c:pt>
                <c:pt idx="2">
                  <c:v>0.17391304347826086</c:v>
                </c:pt>
                <c:pt idx="3">
                  <c:v>0.34782608695652173</c:v>
                </c:pt>
                <c:pt idx="4">
                  <c:v>0.30434782608695654</c:v>
                </c:pt>
                <c:pt idx="5">
                  <c:v>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0.2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761217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871815</xdr:colOff>
      <xdr:row>12</xdr:row>
      <xdr:rowOff>233081</xdr:rowOff>
    </xdr:from>
    <xdr:to>
      <xdr:col>7</xdr:col>
      <xdr:colOff>154643</xdr:colOff>
      <xdr:row>14</xdr:row>
      <xdr:rowOff>132229</xdr:rowOff>
    </xdr:to>
    <xdr:sp macro="" textlink="$K$24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513727" y="41663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291354</xdr:colOff>
      <xdr:row>14</xdr:row>
      <xdr:rowOff>67235</xdr:rowOff>
    </xdr:from>
    <xdr:to>
      <xdr:col>6</xdr:col>
      <xdr:colOff>414617</xdr:colOff>
      <xdr:row>14</xdr:row>
      <xdr:rowOff>224117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>
          <a:off x="4807325" y="4583206"/>
          <a:ext cx="123263" cy="156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108</v>
      </c>
      <c r="C2" s="56"/>
      <c r="D2" s="56"/>
      <c r="E2" s="56"/>
      <c r="F2" s="56"/>
      <c r="G2" s="56"/>
      <c r="H2" s="56"/>
      <c r="I2" s="56"/>
      <c r="J2" s="56"/>
      <c r="K2" s="294" t="s">
        <v>268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110</v>
      </c>
      <c r="C4" s="323" t="s">
        <v>38</v>
      </c>
      <c r="D4" s="323"/>
      <c r="E4" s="61" t="s">
        <v>109</v>
      </c>
      <c r="F4" s="61" t="s">
        <v>64</v>
      </c>
      <c r="G4" s="91" t="s">
        <v>112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269</v>
      </c>
      <c r="C5" s="324" t="s">
        <v>169</v>
      </c>
      <c r="D5" s="324"/>
      <c r="E5" s="62">
        <v>3</v>
      </c>
      <c r="F5" s="63">
        <v>22</v>
      </c>
      <c r="G5" s="92" t="s">
        <v>68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12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187" t="s">
        <v>89</v>
      </c>
      <c r="I10" s="188" t="s">
        <v>90</v>
      </c>
      <c r="J10" s="249" t="str">
        <f>C5</f>
        <v>인천제물포교통</v>
      </c>
      <c r="K10" s="189" t="s">
        <v>91</v>
      </c>
      <c r="X10" s="312"/>
      <c r="Z10" s="39"/>
      <c r="AA10" s="39"/>
      <c r="AB10" s="39"/>
    </row>
    <row r="11" spans="1:28" ht="23.25" customHeight="1" thickTop="1">
      <c r="G11" s="6"/>
      <c r="H11" s="297" t="s">
        <v>257</v>
      </c>
      <c r="I11" s="279">
        <v>2.0099999999999998</v>
      </c>
      <c r="J11" s="280">
        <v>1.8703212966418323</v>
      </c>
      <c r="K11" s="281"/>
      <c r="M11" s="2"/>
      <c r="Y11" s="313"/>
      <c r="Z11" s="295"/>
      <c r="AA11" s="292"/>
      <c r="AB11" s="39"/>
    </row>
    <row r="12" spans="1:28" ht="23.25" customHeight="1">
      <c r="G12" s="6"/>
      <c r="H12" s="298" t="s">
        <v>258</v>
      </c>
      <c r="I12" s="279">
        <v>2.3662575846193561</v>
      </c>
      <c r="J12" s="280">
        <v>2.1749039625540454</v>
      </c>
      <c r="K12" s="282">
        <v>0.16285045059321734</v>
      </c>
      <c r="M12" s="292"/>
      <c r="Y12" s="313"/>
      <c r="Z12" s="295"/>
      <c r="AA12" s="292"/>
      <c r="AB12" s="39"/>
    </row>
    <row r="13" spans="1:28" ht="23.25" customHeight="1">
      <c r="G13" s="6"/>
      <c r="H13" s="298" t="s">
        <v>247</v>
      </c>
      <c r="I13" s="279">
        <v>2.37</v>
      </c>
      <c r="J13" s="280">
        <v>2.126560743455836</v>
      </c>
      <c r="K13" s="283">
        <v>-2.222774887100698E-2</v>
      </c>
      <c r="M13" s="292"/>
      <c r="Y13" s="313"/>
      <c r="Z13" s="295"/>
      <c r="AA13" s="292"/>
      <c r="AB13" s="39"/>
    </row>
    <row r="14" spans="1:28" ht="23.25" customHeight="1">
      <c r="G14" s="6"/>
      <c r="H14" s="298" t="s">
        <v>248</v>
      </c>
      <c r="I14" s="279">
        <v>2.33</v>
      </c>
      <c r="J14" s="280">
        <v>2.0802752526703294</v>
      </c>
      <c r="K14" s="283">
        <v>-2.1765421433619037E-2</v>
      </c>
      <c r="M14" s="292"/>
      <c r="Y14" s="313"/>
      <c r="Z14" s="295"/>
      <c r="AA14" s="292"/>
      <c r="AB14" s="39"/>
    </row>
    <row r="15" spans="1:28" ht="23.25" customHeight="1">
      <c r="G15" s="6"/>
      <c r="H15" s="298" t="s">
        <v>249</v>
      </c>
      <c r="I15" s="279">
        <v>2.2850259626150282</v>
      </c>
      <c r="J15" s="280">
        <v>2.0042734979857362</v>
      </c>
      <c r="K15" s="283">
        <v>-3.6534470420216847E-2</v>
      </c>
      <c r="M15" s="292"/>
      <c r="Y15" s="313"/>
      <c r="Z15" s="295"/>
      <c r="AA15" s="292"/>
      <c r="AB15" s="39"/>
    </row>
    <row r="16" spans="1:28" ht="23.25" customHeight="1">
      <c r="G16" s="6"/>
      <c r="H16" s="298" t="s">
        <v>250</v>
      </c>
      <c r="I16" s="279">
        <v>2.0664933427553414</v>
      </c>
      <c r="J16" s="280">
        <v>1.8960121515333608</v>
      </c>
      <c r="K16" s="283">
        <v>-5.4015256181941473E-2</v>
      </c>
      <c r="M16" s="292"/>
      <c r="Y16" s="313"/>
      <c r="Z16" s="295"/>
      <c r="AA16" s="292"/>
      <c r="AB16" s="39"/>
    </row>
    <row r="17" spans="2:28" ht="23.25" customHeight="1">
      <c r="G17" s="6"/>
      <c r="H17" s="298" t="s">
        <v>251</v>
      </c>
      <c r="I17" s="279">
        <v>2.13</v>
      </c>
      <c r="J17" s="280">
        <v>1.8380886431875543</v>
      </c>
      <c r="K17" s="283">
        <v>-3.0550177802901812E-2</v>
      </c>
      <c r="M17" s="292"/>
      <c r="Y17" s="313"/>
      <c r="Z17" s="295"/>
      <c r="AA17" s="292"/>
      <c r="AB17" s="39"/>
    </row>
    <row r="18" spans="2:28" ht="23.25" customHeight="1">
      <c r="G18" s="6"/>
      <c r="H18" s="298" t="s">
        <v>252</v>
      </c>
      <c r="I18" s="279">
        <v>2.08</v>
      </c>
      <c r="J18" s="280">
        <v>1.7936088855561547</v>
      </c>
      <c r="K18" s="283">
        <v>-2.4198918695381377E-2</v>
      </c>
      <c r="M18" s="292"/>
      <c r="Y18" s="313"/>
      <c r="Z18" s="295"/>
      <c r="AA18" s="292"/>
      <c r="AB18" s="39"/>
    </row>
    <row r="19" spans="2:28" ht="23.25" customHeight="1">
      <c r="G19" s="6"/>
      <c r="H19" s="298" t="s">
        <v>253</v>
      </c>
      <c r="I19" s="279">
        <v>2.13</v>
      </c>
      <c r="J19" s="280">
        <v>1.8396130929211192</v>
      </c>
      <c r="K19" s="283">
        <v>2.5648962678226139E-2</v>
      </c>
      <c r="M19" s="292"/>
      <c r="Y19" s="313"/>
      <c r="Z19" s="295"/>
      <c r="AA19" s="292"/>
      <c r="AB19" s="39"/>
    </row>
    <row r="20" spans="2:28" ht="23.25" customHeight="1">
      <c r="G20" s="6"/>
      <c r="H20" s="298" t="s">
        <v>254</v>
      </c>
      <c r="I20" s="279">
        <v>2.25</v>
      </c>
      <c r="J20" s="280">
        <v>1.923112974249948</v>
      </c>
      <c r="K20" s="283">
        <v>4.5389914678330312E-2</v>
      </c>
      <c r="M20" s="292"/>
      <c r="Y20" s="313"/>
      <c r="Z20" s="295"/>
      <c r="AA20" s="292"/>
      <c r="AB20" s="39"/>
    </row>
    <row r="21" spans="2:28" ht="23.25" customHeight="1">
      <c r="G21" s="6"/>
      <c r="H21" s="298" t="s">
        <v>255</v>
      </c>
      <c r="I21" s="279">
        <v>2.17</v>
      </c>
      <c r="J21" s="280">
        <v>1.9247127304988354</v>
      </c>
      <c r="K21" s="283">
        <v>8.3185765491045061E-4</v>
      </c>
      <c r="M21" s="292"/>
      <c r="Y21" s="313"/>
      <c r="Z21" s="295"/>
      <c r="AA21" s="292"/>
      <c r="AB21" s="39"/>
    </row>
    <row r="22" spans="2:28" ht="23.25" customHeight="1">
      <c r="G22" s="6"/>
      <c r="H22" s="298" t="s">
        <v>256</v>
      </c>
      <c r="I22" s="279">
        <v>2.25</v>
      </c>
      <c r="J22" s="280">
        <v>1.9735125961056681</v>
      </c>
      <c r="K22" s="283">
        <v>2.5354363190700724E-2</v>
      </c>
      <c r="M22" s="292"/>
      <c r="Y22" s="313"/>
      <c r="Z22" s="295"/>
      <c r="AA22" s="292"/>
      <c r="AB22" s="39"/>
    </row>
    <row r="23" spans="2:28" ht="23.25" customHeight="1">
      <c r="G23" s="6"/>
      <c r="H23" s="298" t="s">
        <v>259</v>
      </c>
      <c r="I23" s="279">
        <v>2.27</v>
      </c>
      <c r="J23" s="280">
        <v>2.0154858121777299</v>
      </c>
      <c r="K23" s="283">
        <v>2.1268278781137573E-2</v>
      </c>
      <c r="M23" s="292"/>
      <c r="Y23" s="313"/>
      <c r="Z23" s="295"/>
      <c r="AA23" s="292"/>
      <c r="AB23" s="39"/>
    </row>
    <row r="24" spans="2:28" ht="23.25" customHeight="1">
      <c r="G24" s="6"/>
      <c r="H24" s="298" t="s">
        <v>307</v>
      </c>
      <c r="I24" s="279">
        <v>2.2599999999999998</v>
      </c>
      <c r="J24" s="280">
        <v>1.9958366378996273</v>
      </c>
      <c r="K24" s="283">
        <v>-9.7491007673587982E-3</v>
      </c>
      <c r="M24" s="292"/>
      <c r="Y24" s="313"/>
      <c r="Z24" s="295"/>
      <c r="AA24" s="292"/>
      <c r="AB24" s="39"/>
    </row>
    <row r="25" spans="2:28" ht="23.25" customHeight="1">
      <c r="G25" s="6"/>
      <c r="H25" s="284" t="s">
        <v>209</v>
      </c>
      <c r="I25" s="285">
        <v>0.12437810945273631</v>
      </c>
      <c r="J25" s="286">
        <v>6.7108972925217891E-2</v>
      </c>
      <c r="K25" s="287">
        <v>-5.7269136527518416E-2</v>
      </c>
      <c r="M25" s="292"/>
      <c r="Y25" s="313"/>
      <c r="Z25" s="295"/>
      <c r="AA25" s="292"/>
      <c r="AB25" s="39"/>
    </row>
    <row r="26" spans="2:28" ht="23.25" customHeight="1">
      <c r="H26" s="288" t="s">
        <v>210</v>
      </c>
      <c r="I26" s="289"/>
      <c r="J26" s="290" t="s">
        <v>308</v>
      </c>
      <c r="K26" s="291"/>
      <c r="M26" s="292"/>
      <c r="X26" s="2"/>
      <c r="Y26" s="2"/>
      <c r="AB26" s="39"/>
    </row>
    <row r="27" spans="2:28" ht="9" customHeight="1">
      <c r="M27" s="292"/>
      <c r="X27" s="2"/>
      <c r="Y27" s="2"/>
      <c r="AB27" s="292"/>
    </row>
    <row r="28" spans="2:28" ht="16.5" customHeight="1">
      <c r="B28" s="51" t="s">
        <v>124</v>
      </c>
      <c r="C28" s="51"/>
      <c r="D28" s="50"/>
      <c r="E28" s="50"/>
      <c r="F28" s="50"/>
      <c r="G28" s="50"/>
      <c r="H28" s="50"/>
      <c r="I28" s="50"/>
      <c r="J28" s="50"/>
      <c r="K28" s="50"/>
      <c r="M28" s="292"/>
      <c r="X28" s="2"/>
      <c r="Y28" s="2"/>
      <c r="AB28" s="292"/>
    </row>
    <row r="29" spans="2:28" ht="27.75" customHeight="1">
      <c r="B29" s="55" t="s">
        <v>62</v>
      </c>
      <c r="C29" s="55" t="s">
        <v>98</v>
      </c>
      <c r="D29" s="55" t="s">
        <v>100</v>
      </c>
      <c r="E29" s="55" t="s">
        <v>101</v>
      </c>
      <c r="F29" s="55" t="s">
        <v>102</v>
      </c>
      <c r="G29" s="55" t="s">
        <v>103</v>
      </c>
      <c r="H29" s="55" t="s">
        <v>6</v>
      </c>
      <c r="I29" s="55" t="s">
        <v>7</v>
      </c>
      <c r="J29" s="55" t="s">
        <v>104</v>
      </c>
      <c r="K29" s="55" t="s">
        <v>70</v>
      </c>
      <c r="M29" s="292"/>
      <c r="X29" s="2"/>
      <c r="Y29" s="2"/>
      <c r="AB29" s="292"/>
    </row>
    <row r="30" spans="2:28" ht="23.25" customHeight="1">
      <c r="B30" s="73" t="s">
        <v>197</v>
      </c>
      <c r="C30" s="74">
        <v>2</v>
      </c>
      <c r="D30" s="75">
        <v>2.6148409044637833E-2</v>
      </c>
      <c r="E30" s="75">
        <v>0.37224024535669703</v>
      </c>
      <c r="F30" s="75">
        <v>0.19216790407386439</v>
      </c>
      <c r="G30" s="76">
        <v>12.827326666230176</v>
      </c>
      <c r="H30" s="77">
        <v>0.59498738809134477</v>
      </c>
      <c r="I30" s="77">
        <v>18.345349689733201</v>
      </c>
      <c r="J30" s="78">
        <v>2.2594863224926089</v>
      </c>
      <c r="K30" s="79" t="s">
        <v>68</v>
      </c>
      <c r="M30" s="292"/>
      <c r="N30" s="314" t="str">
        <f>C5</f>
        <v>인천제물포교통</v>
      </c>
      <c r="Y30" s="2"/>
    </row>
    <row r="31" spans="2:28" ht="22.5" customHeight="1">
      <c r="B31" s="245" t="s">
        <v>115</v>
      </c>
      <c r="C31" s="66">
        <v>2</v>
      </c>
      <c r="D31" s="67">
        <v>6.2458317604408592E-2</v>
      </c>
      <c r="E31" s="67">
        <v>0.36673337923948801</v>
      </c>
      <c r="F31" s="67">
        <v>0.22883016251889868</v>
      </c>
      <c r="G31" s="68">
        <v>14.182000000000002</v>
      </c>
      <c r="H31" s="69">
        <v>1.6806223697656455</v>
      </c>
      <c r="I31" s="69">
        <v>39.233631371746299</v>
      </c>
      <c r="J31" s="70">
        <v>1.9958366378996273</v>
      </c>
      <c r="K31" s="71" t="s">
        <v>68</v>
      </c>
      <c r="M31" s="292"/>
      <c r="N31" s="39" t="s">
        <v>68</v>
      </c>
      <c r="O31" s="39">
        <v>21</v>
      </c>
      <c r="Y31" s="2"/>
    </row>
    <row r="32" spans="2:28" ht="22.5" customHeight="1">
      <c r="B32" s="52" t="s">
        <v>241</v>
      </c>
      <c r="C32" s="52"/>
      <c r="D32" s="64">
        <v>1.3886087102961513</v>
      </c>
      <c r="E32" s="64">
        <v>-1.479384936449335E-2</v>
      </c>
      <c r="F32" s="64">
        <v>0.19078242343186647</v>
      </c>
      <c r="G32" s="64">
        <v>0.10560839128983934</v>
      </c>
      <c r="H32" s="64">
        <v>1.8246352837106352</v>
      </c>
      <c r="I32" s="64">
        <v>1.1386145282203599</v>
      </c>
      <c r="J32" s="64">
        <v>-0.11668567407043651</v>
      </c>
      <c r="K32" s="65" t="s">
        <v>308</v>
      </c>
      <c r="M32" s="2" t="s">
        <v>159</v>
      </c>
      <c r="N32" s="315">
        <v>0</v>
      </c>
      <c r="O32" s="39">
        <v>0</v>
      </c>
      <c r="X32" s="2"/>
      <c r="Y32" s="2"/>
    </row>
    <row r="33" spans="2:28" ht="22.5" customHeight="1">
      <c r="M33" s="2" t="s">
        <v>160</v>
      </c>
      <c r="N33" s="315">
        <v>8.6956521739130432E-2</v>
      </c>
      <c r="O33" s="39">
        <v>2</v>
      </c>
      <c r="X33" s="2"/>
      <c r="Y33" s="2"/>
    </row>
    <row r="34" spans="2:28" ht="17.25" customHeight="1">
      <c r="B34" s="51" t="s">
        <v>125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114</v>
      </c>
      <c r="N34" s="315">
        <v>0.17391304347826086</v>
      </c>
      <c r="O34" s="39">
        <v>4</v>
      </c>
      <c r="X34" s="2"/>
      <c r="Y34" s="2"/>
    </row>
    <row r="35" spans="2:28" ht="22.5" customHeight="1">
      <c r="B35" s="59"/>
      <c r="C35" s="59"/>
      <c r="M35" s="2" t="s">
        <v>161</v>
      </c>
      <c r="N35" s="315">
        <v>0.34782608695652173</v>
      </c>
      <c r="O35" s="39">
        <v>8</v>
      </c>
      <c r="X35" s="2"/>
      <c r="Y35" s="2"/>
    </row>
    <row r="36" spans="2:28" ht="22.5" customHeight="1" thickBot="1">
      <c r="H36" s="190" t="s">
        <v>89</v>
      </c>
      <c r="I36" s="191" t="s">
        <v>90</v>
      </c>
      <c r="J36" s="248" t="str">
        <f>J10</f>
        <v>인천제물포교통</v>
      </c>
      <c r="K36" s="192" t="s">
        <v>113</v>
      </c>
      <c r="M36" s="2" t="s">
        <v>162</v>
      </c>
      <c r="N36" s="315">
        <v>0.30434782608695654</v>
      </c>
      <c r="O36" s="39">
        <v>5</v>
      </c>
      <c r="X36" s="2"/>
      <c r="Y36" s="2"/>
    </row>
    <row r="37" spans="2:28" ht="22.5" customHeight="1" thickTop="1">
      <c r="H37" s="197" t="s">
        <v>107</v>
      </c>
      <c r="I37" s="198" t="s">
        <v>68</v>
      </c>
      <c r="J37" s="199" t="s">
        <v>68</v>
      </c>
      <c r="K37" s="200"/>
      <c r="M37" s="2" t="s">
        <v>74</v>
      </c>
      <c r="N37" s="315">
        <v>8.6956521739130432E-2</v>
      </c>
      <c r="O37" s="39">
        <v>2</v>
      </c>
      <c r="X37" s="2"/>
      <c r="Z37" s="39"/>
      <c r="AA37" s="39"/>
      <c r="AB37" s="39"/>
    </row>
    <row r="38" spans="2:28" ht="21" customHeight="1">
      <c r="H38" s="193" t="s">
        <v>92</v>
      </c>
      <c r="I38" s="194">
        <v>0.11328494793310193</v>
      </c>
      <c r="J38" s="195" t="s">
        <v>198</v>
      </c>
      <c r="K38" s="196">
        <v>-0.11328494793310193</v>
      </c>
      <c r="M38" s="2"/>
      <c r="X38" s="2"/>
      <c r="Z38" s="39"/>
      <c r="AA38" s="39"/>
      <c r="AB38" s="39"/>
    </row>
    <row r="39" spans="2:28" ht="21" customHeight="1">
      <c r="H39" s="179" t="s">
        <v>93</v>
      </c>
      <c r="I39" s="171">
        <v>0.11076049226885452</v>
      </c>
      <c r="J39" s="180" t="s">
        <v>309</v>
      </c>
      <c r="K39" s="181">
        <v>-2.3803970529724092E-2</v>
      </c>
      <c r="L39" s="4"/>
      <c r="M39" s="2"/>
      <c r="X39" s="2"/>
      <c r="Z39" s="39"/>
      <c r="AA39" s="39"/>
      <c r="AB39" s="39"/>
    </row>
    <row r="40" spans="2:28" ht="21" customHeight="1">
      <c r="H40" s="178" t="s">
        <v>94</v>
      </c>
      <c r="I40" s="171">
        <v>0.16503628905017356</v>
      </c>
      <c r="J40" s="180" t="s">
        <v>310</v>
      </c>
      <c r="K40" s="181">
        <v>8.8767544280873023E-3</v>
      </c>
      <c r="L40" s="4"/>
      <c r="M40" s="2"/>
      <c r="X40" s="2"/>
      <c r="Z40" s="39"/>
      <c r="AA40" s="39"/>
      <c r="AB40" s="39"/>
    </row>
    <row r="41" spans="2:28" ht="21" customHeight="1">
      <c r="H41" s="178" t="s">
        <v>97</v>
      </c>
      <c r="I41" s="171">
        <v>0.22278321236983276</v>
      </c>
      <c r="J41" s="180" t="s">
        <v>311</v>
      </c>
      <c r="K41" s="181">
        <v>0.12504287458668897</v>
      </c>
      <c r="L41" s="4"/>
      <c r="M41" s="2"/>
      <c r="X41" s="2"/>
      <c r="Z41" s="39"/>
      <c r="AA41" s="39"/>
      <c r="AB41" s="39"/>
    </row>
    <row r="42" spans="2:28" ht="21" customHeight="1">
      <c r="H42" s="182" t="s">
        <v>95</v>
      </c>
      <c r="I42" s="171">
        <v>0.21931208583149259</v>
      </c>
      <c r="J42" s="180" t="s">
        <v>312</v>
      </c>
      <c r="K42" s="181">
        <v>8.5035740255463954E-2</v>
      </c>
      <c r="L42" s="4"/>
      <c r="M42" s="2"/>
      <c r="X42" s="2"/>
      <c r="Z42" s="39"/>
      <c r="AA42" s="39"/>
      <c r="AB42" s="39"/>
    </row>
    <row r="43" spans="2:28" ht="21" customHeight="1">
      <c r="H43" s="183" t="s">
        <v>96</v>
      </c>
      <c r="I43" s="184">
        <v>0.16882297254654466</v>
      </c>
      <c r="J43" s="185" t="s">
        <v>309</v>
      </c>
      <c r="K43" s="186">
        <v>-8.1866450807414226E-2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126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99</v>
      </c>
      <c r="D46" s="55" t="s">
        <v>100</v>
      </c>
      <c r="E46" s="55" t="s">
        <v>101</v>
      </c>
      <c r="F46" s="55" t="s">
        <v>102</v>
      </c>
      <c r="G46" s="55" t="s">
        <v>103</v>
      </c>
      <c r="H46" s="55" t="s">
        <v>6</v>
      </c>
      <c r="I46" s="55" t="s">
        <v>7</v>
      </c>
      <c r="J46" s="55" t="s">
        <v>104</v>
      </c>
      <c r="K46" s="55" t="s">
        <v>70</v>
      </c>
      <c r="L46" s="4"/>
      <c r="M46" s="2"/>
      <c r="N46" s="39" t="s">
        <v>119</v>
      </c>
      <c r="X46" s="2"/>
      <c r="Z46" s="39"/>
      <c r="AA46" s="39"/>
      <c r="AB46" s="39"/>
    </row>
    <row r="47" spans="2:28" ht="22.5" customHeight="1">
      <c r="B47" s="310" t="s">
        <v>115</v>
      </c>
      <c r="C47" s="299">
        <v>2401</v>
      </c>
      <c r="D47" s="300">
        <v>0.10584941675443255</v>
      </c>
      <c r="E47" s="300">
        <v>0.35932857988454447</v>
      </c>
      <c r="F47" s="300">
        <v>0.23862025887077384</v>
      </c>
      <c r="G47" s="301">
        <v>15.218319148936175</v>
      </c>
      <c r="H47" s="302">
        <v>2.4380217973902769</v>
      </c>
      <c r="I47" s="302">
        <v>46.049523641728285</v>
      </c>
      <c r="J47" s="303">
        <v>1.858876941289755</v>
      </c>
      <c r="K47" s="80" t="s">
        <v>74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311" t="s">
        <v>115</v>
      </c>
      <c r="C48" s="304">
        <v>2402</v>
      </c>
      <c r="D48" s="305">
        <v>5.8745360525271469E-2</v>
      </c>
      <c r="E48" s="305">
        <v>0.33584621365292738</v>
      </c>
      <c r="F48" s="305">
        <v>0.21784556741959907</v>
      </c>
      <c r="G48" s="306">
        <v>11.406716981132075</v>
      </c>
      <c r="H48" s="307">
        <v>0.37120342370484782</v>
      </c>
      <c r="I48" s="307">
        <v>20.230313246241376</v>
      </c>
      <c r="J48" s="308">
        <v>2.1506451006885583</v>
      </c>
      <c r="K48" s="71" t="s">
        <v>160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311" t="s">
        <v>115</v>
      </c>
      <c r="C49" s="304">
        <v>2403</v>
      </c>
      <c r="D49" s="305">
        <v>2.3694386134133289E-2</v>
      </c>
      <c r="E49" s="305">
        <v>0.3442178613675253</v>
      </c>
      <c r="F49" s="305">
        <v>0.22371035032757522</v>
      </c>
      <c r="G49" s="306">
        <v>11.648259259259257</v>
      </c>
      <c r="H49" s="307">
        <v>0.38225092719372994</v>
      </c>
      <c r="I49" s="307">
        <v>23.777611521494173</v>
      </c>
      <c r="J49" s="308">
        <v>2.1242115287382846</v>
      </c>
      <c r="K49" s="71" t="s">
        <v>161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311" t="s">
        <v>115</v>
      </c>
      <c r="C50" s="304">
        <v>2404</v>
      </c>
      <c r="D50" s="305">
        <v>1.9303207426957587E-2</v>
      </c>
      <c r="E50" s="305">
        <v>0.34568062156525098</v>
      </c>
      <c r="F50" s="305">
        <v>0.22581819274094334</v>
      </c>
      <c r="G50" s="306">
        <v>11.90677777777778</v>
      </c>
      <c r="H50" s="307">
        <v>0.33873425322023942</v>
      </c>
      <c r="I50" s="307">
        <v>24.17799301665352</v>
      </c>
      <c r="J50" s="308">
        <v>2.0802752526703294</v>
      </c>
      <c r="K50" s="71" t="s">
        <v>161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311" t="s">
        <v>115</v>
      </c>
      <c r="C51" s="304">
        <v>2405</v>
      </c>
      <c r="D51" s="305">
        <v>2.1538193180636829E-2</v>
      </c>
      <c r="E51" s="305">
        <v>0.34665970710415145</v>
      </c>
      <c r="F51" s="305">
        <v>0.21986213781867758</v>
      </c>
      <c r="G51" s="306">
        <v>12.799351851851851</v>
      </c>
      <c r="H51" s="307">
        <v>0.55920199000461024</v>
      </c>
      <c r="I51" s="307">
        <v>24.442305295131671</v>
      </c>
      <c r="J51" s="308">
        <v>2.0117891426233525</v>
      </c>
      <c r="K51" s="71" t="s">
        <v>161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311" t="s">
        <v>115</v>
      </c>
      <c r="C52" s="304">
        <v>2406</v>
      </c>
      <c r="D52" s="305">
        <v>2.3783220407479051E-2</v>
      </c>
      <c r="E52" s="305">
        <v>0.3473456875289434</v>
      </c>
      <c r="F52" s="305">
        <v>0.20804765031136352</v>
      </c>
      <c r="G52" s="306">
        <v>14.116407407407408</v>
      </c>
      <c r="H52" s="307">
        <v>0.37112827365486639</v>
      </c>
      <c r="I52" s="307">
        <v>28.013825765287887</v>
      </c>
      <c r="J52" s="308">
        <v>1.8960749135106194</v>
      </c>
      <c r="K52" s="71" t="s">
        <v>66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11" t="s">
        <v>115</v>
      </c>
      <c r="C53" s="304">
        <v>2407</v>
      </c>
      <c r="D53" s="305">
        <v>2.7371237716216079E-2</v>
      </c>
      <c r="E53" s="305">
        <v>0.3531465357845307</v>
      </c>
      <c r="F53" s="305">
        <v>0.20512358550702015</v>
      </c>
      <c r="G53" s="306">
        <v>15.156062499999996</v>
      </c>
      <c r="H53" s="307">
        <v>0.18751584743305619</v>
      </c>
      <c r="I53" s="307">
        <v>27.968613697465106</v>
      </c>
      <c r="J53" s="308">
        <v>1.8200097567593678</v>
      </c>
      <c r="K53" s="71" t="s">
        <v>66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311" t="s">
        <v>115</v>
      </c>
      <c r="C54" s="304">
        <v>2408</v>
      </c>
      <c r="D54" s="305">
        <v>3.3121632961221975E-2</v>
      </c>
      <c r="E54" s="305">
        <v>0.35537719437719822</v>
      </c>
      <c r="F54" s="305">
        <v>0.19275949364726738</v>
      </c>
      <c r="G54" s="306">
        <v>16.073550000000001</v>
      </c>
      <c r="H54" s="307">
        <v>0.18897989573261506</v>
      </c>
      <c r="I54" s="307">
        <v>30.556135419500741</v>
      </c>
      <c r="J54" s="308">
        <v>1.7936088855561547</v>
      </c>
      <c r="K54" s="71" t="s">
        <v>69</v>
      </c>
      <c r="M54" s="2"/>
      <c r="N54" s="39">
        <v>1</v>
      </c>
      <c r="X54" s="2"/>
      <c r="Z54" s="39"/>
      <c r="AA54" s="39"/>
      <c r="AB54" s="39"/>
    </row>
    <row r="55" spans="2:28" ht="22.5" customHeight="1">
      <c r="B55" s="311" t="s">
        <v>115</v>
      </c>
      <c r="C55" s="304">
        <v>2409</v>
      </c>
      <c r="D55" s="305">
        <v>3.3458548319096768E-2</v>
      </c>
      <c r="E55" s="305">
        <v>0.35312028291566067</v>
      </c>
      <c r="F55" s="305">
        <v>0.20242512773352389</v>
      </c>
      <c r="G55" s="306">
        <v>15.377000000000001</v>
      </c>
      <c r="H55" s="307">
        <v>0.35017160743241571</v>
      </c>
      <c r="I55" s="307">
        <v>32.415515393206661</v>
      </c>
      <c r="J55" s="308">
        <v>1.8396130929211192</v>
      </c>
      <c r="K55" s="71" t="s">
        <v>208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311" t="s">
        <v>115</v>
      </c>
      <c r="C56" s="304">
        <v>2410</v>
      </c>
      <c r="D56" s="305">
        <v>3.6634757077129251E-2</v>
      </c>
      <c r="E56" s="305">
        <v>0.35771567382969088</v>
      </c>
      <c r="F56" s="305">
        <v>0.21844571672080923</v>
      </c>
      <c r="G56" s="306">
        <v>14.715952380952379</v>
      </c>
      <c r="H56" s="307">
        <v>1.3320893022934168</v>
      </c>
      <c r="I56" s="307">
        <v>44.138816063363358</v>
      </c>
      <c r="J56" s="308">
        <v>1.923112974249948</v>
      </c>
      <c r="K56" s="71" t="s">
        <v>66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311" t="s">
        <v>115</v>
      </c>
      <c r="C57" s="304">
        <v>2411</v>
      </c>
      <c r="D57" s="305">
        <v>4.1012317096350198E-2</v>
      </c>
      <c r="E57" s="305">
        <v>0.36438252765325257</v>
      </c>
      <c r="F57" s="305">
        <v>0.22536295057863268</v>
      </c>
      <c r="G57" s="306">
        <v>14.225949999999997</v>
      </c>
      <c r="H57" s="307">
        <v>1.0880720191901101</v>
      </c>
      <c r="I57" s="307">
        <v>45.032670258014008</v>
      </c>
      <c r="J57" s="308">
        <v>1.9247127304988354</v>
      </c>
      <c r="K57" s="71" t="s">
        <v>66</v>
      </c>
      <c r="M57" s="2"/>
      <c r="N57" s="39">
        <v>2</v>
      </c>
      <c r="X57" s="2"/>
      <c r="Z57" s="39"/>
      <c r="AA57" s="39"/>
      <c r="AB57" s="39"/>
    </row>
    <row r="58" spans="2:28" ht="22.5" customHeight="1">
      <c r="B58" s="311" t="s">
        <v>115</v>
      </c>
      <c r="C58" s="304">
        <v>2412</v>
      </c>
      <c r="D58" s="305">
        <v>5.269087162673728E-2</v>
      </c>
      <c r="E58" s="305">
        <v>0.36370751608462731</v>
      </c>
      <c r="F58" s="305">
        <v>0.22065923877772395</v>
      </c>
      <c r="G58" s="306">
        <v>13.882777777777775</v>
      </c>
      <c r="H58" s="307">
        <v>1.6291672662769996</v>
      </c>
      <c r="I58" s="307">
        <v>37.210852590978483</v>
      </c>
      <c r="J58" s="308">
        <v>1.9930051914177813</v>
      </c>
      <c r="K58" s="71" t="s">
        <v>66</v>
      </c>
      <c r="M58" s="2"/>
      <c r="N58" s="39">
        <v>2</v>
      </c>
      <c r="X58" s="2"/>
      <c r="Z58" s="39"/>
      <c r="AA58" s="39"/>
      <c r="AB58" s="39"/>
    </row>
    <row r="59" spans="2:28" ht="22.5" customHeight="1">
      <c r="B59" s="311" t="s">
        <v>115</v>
      </c>
      <c r="C59" s="304">
        <v>2501</v>
      </c>
      <c r="D59" s="305">
        <v>5.4488633508902394E-2</v>
      </c>
      <c r="E59" s="305">
        <v>0.36239468061045138</v>
      </c>
      <c r="F59" s="305">
        <v>0.22896690968794051</v>
      </c>
      <c r="G59" s="306">
        <v>13.757062500000002</v>
      </c>
      <c r="H59" s="307">
        <v>1.8385587946796547</v>
      </c>
      <c r="I59" s="307">
        <v>35.504588391618512</v>
      </c>
      <c r="J59" s="308">
        <v>2.0154858121777299</v>
      </c>
      <c r="K59" s="71" t="s">
        <v>68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311" t="s">
        <v>115</v>
      </c>
      <c r="C60" s="304">
        <v>2502</v>
      </c>
      <c r="D60" s="305">
        <v>6.2458317604408592E-2</v>
      </c>
      <c r="E60" s="305">
        <v>0.36673337923948801</v>
      </c>
      <c r="F60" s="305">
        <v>0.22883016251889868</v>
      </c>
      <c r="G60" s="306">
        <v>14.182000000000002</v>
      </c>
      <c r="H60" s="307">
        <v>1.6806223697656455</v>
      </c>
      <c r="I60" s="307">
        <v>39.233631371746299</v>
      </c>
      <c r="J60" s="308">
        <v>1.9958366378996273</v>
      </c>
      <c r="K60" s="71" t="s">
        <v>68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105</v>
      </c>
      <c r="C61" s="52"/>
      <c r="D61" s="64" cm="1">
        <f t="array" aca="1" ref="D61" ca="1">(INDIRECT(ADDRESS(ROW()-1,COLUMN()))/INDIRECT(ADDRESS(ROW()-2,COLUMN())))-1</f>
        <v>0.14626324028118831</v>
      </c>
      <c r="E61" s="64" cm="1">
        <f t="array" aca="1" ref="E61" ca="1">(INDIRECT(ADDRESS(ROW()-1,COLUMN()))/INDIRECT(ADDRESS(ROW()-2,COLUMN())))-1</f>
        <v>1.1972302191986195E-2</v>
      </c>
      <c r="F61" s="64" cm="1">
        <f t="array" aca="1" ref="F61" ca="1">(INDIRECT(ADDRESS(ROW()-1,COLUMN()))/INDIRECT(ADDRESS(ROW()-2,COLUMN())))-1</f>
        <v>-5.9723550983070695E-4</v>
      </c>
      <c r="G61" s="64" cm="1">
        <f t="array" aca="1" ref="G61" ca="1">(INDIRECT(ADDRESS(ROW()-1,COLUMN()))/INDIRECT(ADDRESS(ROW()-2,COLUMN())))-1</f>
        <v>3.0888679905321403E-2</v>
      </c>
      <c r="H61" s="64" cm="1">
        <f t="array" aca="1" ref="H61" ca="1">(INDIRECT(ADDRESS(ROW()-1,COLUMN()))/INDIRECT(ADDRESS(ROW()-2,COLUMN())))-1</f>
        <v>-8.5902297696999974E-2</v>
      </c>
      <c r="I61" s="64" cm="1">
        <f t="array" aca="1" ref="I61" ca="1">(INDIRECT(ADDRESS(ROW()-1,COLUMN()))/INDIRECT(ADDRESS(ROW()-2,COLUMN())))-1</f>
        <v>0.10502988906662258</v>
      </c>
      <c r="J61" s="64" cm="1">
        <f t="array" aca="1" ref="J61" ca="1">(INDIRECT(ADDRESS(ROW()-1,COLUMN()))/INDIRECT(ADDRESS(ROW()-2,COLUMN())))-1</f>
        <v>-9.7491007673587982E-3</v>
      </c>
      <c r="K61" s="72" t="str" cm="1">
        <f t="array" aca="1" ref="K61" ca="1">_xlfn.IFS(N61=0,"등급유지",N61&gt;0,N61&amp;"등급 상승",N61&lt;0,N61&amp;"등급 하락")</f>
        <v>등급유지</v>
      </c>
      <c r="M61" s="316"/>
      <c r="N61" s="39" cm="1">
        <f t="array" aca="1" ref="N61" ca="1">(INDIRECT(ADDRESS(ROW()-1,COLUMN()))-INDIRECT(ADDRESS(ROW()-2,COLUMN())))</f>
        <v>0</v>
      </c>
      <c r="O61" s="39" t="s">
        <v>120</v>
      </c>
      <c r="X61" s="317"/>
      <c r="Z61" s="296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16"/>
      <c r="N62" s="2"/>
      <c r="O62" s="2"/>
      <c r="X62" s="317"/>
      <c r="Z62" s="296"/>
      <c r="AA62" s="39"/>
      <c r="AB62" s="39"/>
    </row>
    <row r="63" spans="2:28" ht="18" customHeight="1">
      <c r="B63" s="51" t="s">
        <v>127</v>
      </c>
      <c r="C63" s="51"/>
      <c r="D63" s="50"/>
      <c r="E63" s="50"/>
      <c r="F63" s="50"/>
      <c r="G63" s="50"/>
      <c r="H63" s="50"/>
      <c r="I63" s="50"/>
      <c r="J63" s="50"/>
      <c r="K63" s="50"/>
      <c r="M63" s="316"/>
      <c r="X63" s="317"/>
      <c r="Z63" s="296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16"/>
      <c r="X64" s="317"/>
      <c r="Z64" s="296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16"/>
      <c r="N65" s="317"/>
      <c r="P65" s="296"/>
      <c r="AA65" s="293"/>
    </row>
    <row r="66" spans="2:27" ht="25.5" customHeight="1">
      <c r="B66" s="47"/>
      <c r="C66" s="47"/>
      <c r="D66" s="48"/>
      <c r="M66" s="316"/>
      <c r="N66" s="317"/>
      <c r="P66" s="296"/>
      <c r="AA66" s="293"/>
    </row>
    <row r="67" spans="2:27" ht="25.5" customHeight="1">
      <c r="B67" s="47"/>
      <c r="C67" s="47"/>
      <c r="D67" s="48"/>
      <c r="M67" s="316"/>
      <c r="N67" s="317"/>
      <c r="P67" s="296"/>
      <c r="AA67" s="293"/>
    </row>
    <row r="68" spans="2:27" ht="25.5" customHeight="1">
      <c r="B68" s="47"/>
      <c r="C68" s="47"/>
      <c r="D68" s="48"/>
      <c r="M68" s="316"/>
      <c r="N68" s="317"/>
      <c r="P68" s="296"/>
      <c r="AA68" s="293"/>
    </row>
    <row r="69" spans="2:27" ht="25.5" customHeight="1">
      <c r="B69" s="47"/>
      <c r="C69" s="47"/>
      <c r="D69" s="48"/>
      <c r="M69" s="316"/>
      <c r="N69" s="317"/>
      <c r="P69" s="296"/>
      <c r="AA69" s="293"/>
    </row>
    <row r="70" spans="2:27" ht="25.5" customHeight="1">
      <c r="B70" s="47"/>
      <c r="C70" s="47"/>
      <c r="D70" s="48"/>
      <c r="M70" s="316"/>
      <c r="N70" s="317"/>
      <c r="P70" s="296"/>
      <c r="AA70" s="293"/>
    </row>
    <row r="71" spans="2:27" ht="25.5" customHeight="1">
      <c r="B71" s="47"/>
      <c r="C71" s="47"/>
      <c r="D71" s="48"/>
      <c r="M71" s="316"/>
      <c r="N71" s="317"/>
      <c r="P71" s="296"/>
      <c r="AA71" s="293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16"/>
      <c r="N72" s="317"/>
      <c r="P72" s="296"/>
      <c r="AA72" s="293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16"/>
      <c r="N73" s="317"/>
      <c r="P73" s="296"/>
      <c r="AA73" s="293"/>
    </row>
    <row r="74" spans="2:27" ht="25.5" customHeight="1" thickBot="1">
      <c r="B74" s="201" t="s">
        <v>89</v>
      </c>
      <c r="C74" s="202" t="s">
        <v>116</v>
      </c>
      <c r="D74" s="202" t="s">
        <v>118</v>
      </c>
      <c r="E74" s="202" t="s">
        <v>117</v>
      </c>
      <c r="F74" s="202" t="str">
        <f>IFERROR(INDEX(#REF!,MATCH(종합!$C$5&amp;4,#REF!,0),2),"")</f>
        <v/>
      </c>
      <c r="G74" s="202" t="str">
        <f>IFERROR(INDEX(#REF!,MATCH(종합!$C$5&amp;5,#REF!,0),2),"")</f>
        <v/>
      </c>
      <c r="H74" s="202" t="str">
        <f>IFERROR(INDEX(#REF!,MATCH(종합!$C$5&amp;6,#REF!,0),2),"")</f>
        <v/>
      </c>
      <c r="I74" s="202" t="str">
        <f>IFERROR(INDEX(#REF!,MATCH(종합!$C$5&amp;7,#REF!,0),2),"")</f>
        <v/>
      </c>
      <c r="J74" s="202" t="str">
        <f>IFERROR(INDEX(#REF!,MATCH(종합!$C$5&amp;8,#REF!,0),2),"")</f>
        <v/>
      </c>
      <c r="K74" s="203" t="str">
        <f>IFERROR(INDEX(#REF!,MATCH(종합!$C$5&amp;9,#REF!,0),2),"")</f>
        <v/>
      </c>
      <c r="M74" s="318">
        <v>1</v>
      </c>
      <c r="N74" s="319">
        <v>2</v>
      </c>
      <c r="O74" s="319">
        <v>3</v>
      </c>
      <c r="P74" s="318"/>
      <c r="Q74" s="319"/>
      <c r="R74" s="319"/>
      <c r="S74" s="318"/>
      <c r="T74" s="319"/>
      <c r="U74" s="320"/>
      <c r="AA74" s="293"/>
    </row>
    <row r="75" spans="2:27" ht="25.5" customHeight="1" thickTop="1">
      <c r="B75" s="206" t="s">
        <v>107</v>
      </c>
      <c r="C75" s="207" t="s">
        <v>68</v>
      </c>
      <c r="D75" s="208" t="s">
        <v>66</v>
      </c>
      <c r="E75" s="208" t="s">
        <v>69</v>
      </c>
      <c r="F75" s="208" t="str">
        <f>IFERROR(INDEX(#REF!,MATCH(종합!$C$5&amp;종합!F$74,#REF!,0),15),"")</f>
        <v/>
      </c>
      <c r="G75" s="208" t="str">
        <f>IFERROR(INDEX(#REF!,MATCH(종합!$C$5&amp;종합!G$74,#REF!,0),15),"")</f>
        <v/>
      </c>
      <c r="H75" s="208" t="str">
        <f>IFERROR(INDEX(#REF!,MATCH(종합!$C$5&amp;종합!H$74,#REF!,0),15),"")</f>
        <v/>
      </c>
      <c r="I75" s="208" t="str">
        <f>IFERROR(INDEX(#REF!,MATCH(종합!$C$5&amp;종합!I$74,#REF!,0),15),"")</f>
        <v/>
      </c>
      <c r="J75" s="208" t="str">
        <f>IFERROR(INDEX(#REF!,MATCH(종합!$C$5&amp;종합!J$74,#REF!,0),15),"")</f>
        <v/>
      </c>
      <c r="K75" s="208" t="str">
        <f>IFERROR(INDEX(#REF!,MATCH(종합!$C$5&amp;종합!K$74,#REF!,0),15),"")</f>
        <v/>
      </c>
      <c r="M75" s="318" t="s">
        <v>116</v>
      </c>
      <c r="N75" s="318" t="s">
        <v>118</v>
      </c>
      <c r="O75" s="318" t="s">
        <v>117</v>
      </c>
      <c r="P75" s="318"/>
      <c r="Q75" s="318"/>
      <c r="R75" s="318"/>
      <c r="S75" s="318"/>
      <c r="T75" s="318"/>
      <c r="U75" s="316" t="str">
        <f t="shared" ref="U75" si="0">K74</f>
        <v/>
      </c>
      <c r="AA75" s="293"/>
    </row>
    <row r="76" spans="2:27" ht="25.5" customHeight="1">
      <c r="B76" s="204" t="s">
        <v>92</v>
      </c>
      <c r="C76" s="194" t="s">
        <v>198</v>
      </c>
      <c r="D76" s="194" t="s">
        <v>198</v>
      </c>
      <c r="E76" s="194" t="s">
        <v>198</v>
      </c>
      <c r="F76" s="194" t="str">
        <f>IFERROR(ROUND(SUMIFS(#REF!,#REF!,종합!$C$5,#REF!,종합!F$74)/SUMIFS(#REF!,#REF!,종합!$C$5,#REF!,종합!F$74)*100,0)&amp;"%("&amp;SUMIFS(#REF!,#REF!,종합!$C$5,#REF!,종합!F$74)&amp;"명)","")</f>
        <v/>
      </c>
      <c r="G76" s="194" t="str">
        <f>IFERROR(ROUND(SUMIFS(#REF!,#REF!,종합!$C$5,#REF!,종합!G$74)/SUMIFS(#REF!,#REF!,종합!$C$5,#REF!,종합!G$74)*100,0)&amp;"%("&amp;SUMIFS(#REF!,#REF!,종합!$C$5,#REF!,종합!G$74)&amp;"명)","")</f>
        <v/>
      </c>
      <c r="H76" s="194" t="str">
        <f>IFERROR(ROUND(SUMIFS(#REF!,#REF!,종합!$C$5,#REF!,종합!H$74)/SUMIFS(#REF!,#REF!,종합!$C$5,#REF!,종합!H$74)*100,0)&amp;"%("&amp;SUMIFS(#REF!,#REF!,종합!$C$5,#REF!,종합!H$74)&amp;"명)","")</f>
        <v/>
      </c>
      <c r="I76" s="194" t="str">
        <f>IFERROR(ROUND(SUMIFS(#REF!,#REF!,종합!$C$5,#REF!,종합!I$74)/SUMIFS(#REF!,#REF!,종합!$C$5,#REF!,종합!I$74)*100,0)&amp;"%("&amp;SUMIFS(#REF!,#REF!,종합!$C$5,#REF!,종합!I$74)&amp;"명)","")</f>
        <v/>
      </c>
      <c r="J76" s="194" t="str">
        <f>IFERROR(ROUND(SUMIFS(#REF!,#REF!,종합!$C$5,#REF!,종합!J$74)/SUMIFS(#REF!,#REF!,종합!$C$5,#REF!,종합!J$74)*100,0)&amp;"%("&amp;SUMIFS(#REF!,#REF!,종합!$C$5,#REF!,종합!J$74)&amp;"명)","")</f>
        <v/>
      </c>
      <c r="K76" s="205" t="str">
        <f>IFERROR(ROUND(SUMIFS(#REF!,#REF!,종합!$C$5,#REF!,종합!K$74)/SUMIFS(#REF!,#REF!,종합!$C$5,#REF!,종합!K$74)*100,0)&amp;"%("&amp;SUMIFS(#REF!,#REF!,종합!$C$5,#REF!,종합!K$74)&amp;"명)","")</f>
        <v/>
      </c>
      <c r="M76" s="316"/>
      <c r="N76" s="317"/>
      <c r="P76" s="296"/>
      <c r="AA76" s="293"/>
    </row>
    <row r="77" spans="2:27" ht="25.5" customHeight="1">
      <c r="B77" s="170" t="s">
        <v>93</v>
      </c>
      <c r="C77" s="172" t="s">
        <v>198</v>
      </c>
      <c r="D77" s="172" t="s">
        <v>198</v>
      </c>
      <c r="E77" s="172" t="s">
        <v>198</v>
      </c>
      <c r="F77" s="172" t="str">
        <f>IFERROR(ROUND(SUMIFS(#REF!,#REF!,종합!$C$5,#REF!,종합!F$74)/SUMIFS(#REF!,#REF!,종합!$C$5,#REF!,종합!F$74)*100,0)&amp;"%("&amp;SUMIFS(#REF!,#REF!,종합!$C$5,#REF!,종합!F$74)&amp;"명)","")</f>
        <v/>
      </c>
      <c r="G77" s="172" t="str">
        <f>IFERROR(ROUND(SUMIFS(#REF!,#REF!,종합!$C$5,#REF!,종합!G$74)/SUMIFS(#REF!,#REF!,종합!$C$5,#REF!,종합!G$74)*100,0)&amp;"%("&amp;SUMIFS(#REF!,#REF!,종합!$C$5,#REF!,종합!G$74)&amp;"명)","")</f>
        <v/>
      </c>
      <c r="H77" s="172" t="str">
        <f>IFERROR(ROUND(SUMIFS(#REF!,#REF!,종합!$C$5,#REF!,종합!H$74)/SUMIFS(#REF!,#REF!,종합!$C$5,#REF!,종합!H$74)*100,0)&amp;"%("&amp;SUMIFS(#REF!,#REF!,종합!$C$5,#REF!,종합!H$74)&amp;"명)","")</f>
        <v/>
      </c>
      <c r="I77" s="172" t="str">
        <f>IFERROR(ROUND(SUMIFS(#REF!,#REF!,종합!$C$5,#REF!,종합!I$74)/SUMIFS(#REF!,#REF!,종합!$C$5,#REF!,종합!I$74)*100,0)&amp;"%("&amp;SUMIFS(#REF!,#REF!,종합!$C$5,#REF!,종합!I$74)&amp;"명)","")</f>
        <v/>
      </c>
      <c r="J77" s="172" t="str">
        <f>IFERROR(ROUND(SUMIFS(#REF!,#REF!,종합!$C$5,#REF!,종합!J$74)/SUMIFS(#REF!,#REF!,종합!$C$5,#REF!,종합!J$74)*100,0)&amp;"%("&amp;SUMIFS(#REF!,#REF!,종합!$C$5,#REF!,종합!J$74)&amp;"명)","")</f>
        <v/>
      </c>
      <c r="K77" s="173" t="str">
        <f>IFERROR(ROUND(SUMIFS(#REF!,#REF!,종합!$C$5,#REF!,종합!K$74)/SUMIFS(#REF!,#REF!,종합!$C$5,#REF!,종합!K$74)*100,0)&amp;"%("&amp;SUMIFS(#REF!,#REF!,종합!$C$5,#REF!,종합!K$74)&amp;"명)","")</f>
        <v/>
      </c>
      <c r="M77" s="321">
        <v>0</v>
      </c>
      <c r="N77" s="321">
        <v>0</v>
      </c>
      <c r="O77" s="321">
        <v>0</v>
      </c>
      <c r="P77" s="321"/>
      <c r="Q77" s="321"/>
      <c r="R77" s="321"/>
      <c r="S77" s="321"/>
      <c r="T77" s="321"/>
      <c r="AA77" s="293"/>
    </row>
    <row r="78" spans="2:27" ht="25.5" customHeight="1">
      <c r="B78" s="169" t="s">
        <v>94</v>
      </c>
      <c r="C78" s="172" t="s">
        <v>313</v>
      </c>
      <c r="D78" s="172" t="s">
        <v>198</v>
      </c>
      <c r="E78" s="172" t="s">
        <v>198</v>
      </c>
      <c r="F78" s="172" t="str">
        <f>IFERROR(ROUND(SUMIFS(#REF!,#REF!,종합!$C$5,#REF!,종합!F$74)/SUMIFS(#REF!,#REF!,종합!$C$5,#REF!,종합!F$74)*100,0)&amp;"%("&amp;SUMIFS(#REF!,#REF!,종합!$C$5,#REF!,종합!F$74)&amp;"명)","")</f>
        <v/>
      </c>
      <c r="G78" s="172" t="str">
        <f>IFERROR(ROUND(SUMIFS(#REF!,#REF!,종합!$C$5,#REF!,종합!G$74)/SUMIFS(#REF!,#REF!,종합!$C$5,#REF!,종합!G$74)*100,0)&amp;"%("&amp;SUMIFS(#REF!,#REF!,종합!$C$5,#REF!,종합!G$74)&amp;"명)","")</f>
        <v/>
      </c>
      <c r="H78" s="172" t="str">
        <f>IFERROR(ROUND(SUMIFS(#REF!,#REF!,종합!$C$5,#REF!,종합!H$74)/SUMIFS(#REF!,#REF!,종합!$C$5,#REF!,종합!H$74)*100,0)&amp;"%("&amp;SUMIFS(#REF!,#REF!,종합!$C$5,#REF!,종합!H$74)&amp;"명)","")</f>
        <v/>
      </c>
      <c r="I78" s="172" t="str">
        <f>IFERROR(ROUND(SUMIFS(#REF!,#REF!,종합!$C$5,#REF!,종합!I$74)/SUMIFS(#REF!,#REF!,종합!$C$5,#REF!,종합!I$74)*100,0)&amp;"%("&amp;SUMIFS(#REF!,#REF!,종합!$C$5,#REF!,종합!I$74)&amp;"명)","")</f>
        <v/>
      </c>
      <c r="J78" s="172" t="str">
        <f>IFERROR(ROUND(SUMIFS(#REF!,#REF!,종합!$C$5,#REF!,종합!J$74)/SUMIFS(#REF!,#REF!,종합!$C$5,#REF!,종합!J$74)*100,0)&amp;"%("&amp;SUMIFS(#REF!,#REF!,종합!$C$5,#REF!,종합!J$74)&amp;"명)","")</f>
        <v/>
      </c>
      <c r="K78" s="173" t="str">
        <f>IFERROR(ROUND(SUMIFS(#REF!,#REF!,종합!$C$5,#REF!,종합!K$74)/SUMIFS(#REF!,#REF!,종합!$C$5,#REF!,종합!K$74)*100,0)&amp;"%("&amp;SUMIFS(#REF!,#REF!,종합!$C$5,#REF!,종합!K$74)&amp;"명)","")</f>
        <v/>
      </c>
      <c r="M78" s="321">
        <v>0</v>
      </c>
      <c r="N78" s="321">
        <v>0</v>
      </c>
      <c r="O78" s="321">
        <v>0</v>
      </c>
      <c r="P78" s="321"/>
      <c r="Q78" s="321"/>
      <c r="R78" s="321"/>
      <c r="S78" s="321"/>
      <c r="T78" s="321"/>
      <c r="AA78" s="293"/>
    </row>
    <row r="79" spans="2:27" ht="25.5" customHeight="1">
      <c r="B79" s="169" t="s">
        <v>97</v>
      </c>
      <c r="C79" s="172" t="s">
        <v>314</v>
      </c>
      <c r="D79" s="172" t="s">
        <v>315</v>
      </c>
      <c r="E79" s="172" t="s">
        <v>198</v>
      </c>
      <c r="F79" s="172" t="str">
        <f>IFERROR(ROUND(SUMIFS(#REF!,#REF!,종합!$C$5,#REF!,종합!F$74)/SUMIFS(#REF!,#REF!,종합!$C$5,#REF!,종합!F$74)*100,0)&amp;"%("&amp;SUMIFS(#REF!,#REF!,종합!$C$5,#REF!,종합!F$74)&amp;"명)","")</f>
        <v/>
      </c>
      <c r="G79" s="172" t="str">
        <f>IFERROR(ROUND(SUMIFS(#REF!,#REF!,종합!$C$5,#REF!,종합!G$74)/SUMIFS(#REF!,#REF!,종합!$C$5,#REF!,종합!G$74)*100,0)&amp;"%("&amp;SUMIFS(#REF!,#REF!,종합!$C$5,#REF!,종합!G$74)&amp;"명)","")</f>
        <v/>
      </c>
      <c r="H79" s="172" t="str">
        <f>IFERROR(ROUND(SUMIFS(#REF!,#REF!,종합!$C$5,#REF!,종합!H$74)/SUMIFS(#REF!,#REF!,종합!$C$5,#REF!,종합!H$74)*100,0)&amp;"%("&amp;SUMIFS(#REF!,#REF!,종합!$C$5,#REF!,종합!H$74)&amp;"명)","")</f>
        <v/>
      </c>
      <c r="I79" s="172" t="str">
        <f>IFERROR(ROUND(SUMIFS(#REF!,#REF!,종합!$C$5,#REF!,종합!I$74)/SUMIFS(#REF!,#REF!,종합!$C$5,#REF!,종합!I$74)*100,0)&amp;"%("&amp;SUMIFS(#REF!,#REF!,종합!$C$5,#REF!,종합!I$74)&amp;"명)","")</f>
        <v/>
      </c>
      <c r="J79" s="172" t="str">
        <f>IFERROR(ROUND(SUMIFS(#REF!,#REF!,종합!$C$5,#REF!,종합!J$74)/SUMIFS(#REF!,#REF!,종합!$C$5,#REF!,종합!J$74)*100,0)&amp;"%("&amp;SUMIFS(#REF!,#REF!,종합!$C$5,#REF!,종합!J$74)&amp;"명)","")</f>
        <v/>
      </c>
      <c r="K79" s="173" t="str">
        <f>IFERROR(ROUND(SUMIFS(#REF!,#REF!,종합!$C$5,#REF!,종합!K$74)/SUMIFS(#REF!,#REF!,종합!$C$5,#REF!,종합!K$74)*100,0)&amp;"%("&amp;SUMIFS(#REF!,#REF!,종합!$C$5,#REF!,종합!K$74)&amp;"명)","")</f>
        <v/>
      </c>
      <c r="M79" s="321">
        <v>0.4</v>
      </c>
      <c r="N79" s="321">
        <v>0</v>
      </c>
      <c r="O79" s="321">
        <v>0</v>
      </c>
      <c r="P79" s="321"/>
      <c r="Q79" s="321"/>
      <c r="R79" s="321"/>
      <c r="S79" s="321"/>
      <c r="T79" s="321"/>
      <c r="AA79" s="293"/>
    </row>
    <row r="80" spans="2:27" ht="25.5" customHeight="1">
      <c r="B80" s="174" t="s">
        <v>95</v>
      </c>
      <c r="C80" s="172" t="s">
        <v>314</v>
      </c>
      <c r="D80" s="172" t="s">
        <v>316</v>
      </c>
      <c r="E80" s="172" t="s">
        <v>198</v>
      </c>
      <c r="F80" s="172" t="str">
        <f>IFERROR(ROUND(SUMIFS(#REF!,#REF!,종합!$C$5,#REF!,종합!F$74)/SUMIFS(#REF!,#REF!,종합!$C$5,#REF!,종합!F$74)*100,0)&amp;"%("&amp;SUMIFS(#REF!,#REF!,종합!$C$5,#REF!,종합!F$74)&amp;"명)","")</f>
        <v/>
      </c>
      <c r="G80" s="172" t="str">
        <f>IFERROR(ROUND(SUMIFS(#REF!,#REF!,종합!$C$5,#REF!,종합!G$74)/SUMIFS(#REF!,#REF!,종합!$C$5,#REF!,종합!G$74)*100,0)&amp;"%("&amp;SUMIFS(#REF!,#REF!,종합!$C$5,#REF!,종합!G$74)&amp;"명)","")</f>
        <v/>
      </c>
      <c r="H80" s="172" t="str">
        <f>IFERROR(ROUND(SUMIFS(#REF!,#REF!,종합!$C$5,#REF!,종합!H$74)/SUMIFS(#REF!,#REF!,종합!$C$5,#REF!,종합!H$74)*100,0)&amp;"%("&amp;SUMIFS(#REF!,#REF!,종합!$C$5,#REF!,종합!H$74)&amp;"명)","")</f>
        <v/>
      </c>
      <c r="I80" s="172" t="str">
        <f>IFERROR(ROUND(SUMIFS(#REF!,#REF!,종합!$C$5,#REF!,종합!I$74)/SUMIFS(#REF!,#REF!,종합!$C$5,#REF!,종합!I$74)*100,0)&amp;"%("&amp;SUMIFS(#REF!,#REF!,종합!$C$5,#REF!,종합!I$74)&amp;"명)","")</f>
        <v/>
      </c>
      <c r="J80" s="172" t="str">
        <f>IFERROR(ROUND(SUMIFS(#REF!,#REF!,종합!$C$5,#REF!,종합!J$74)/SUMIFS(#REF!,#REF!,종합!$C$5,#REF!,종합!J$74)*100,0)&amp;"%("&amp;SUMIFS(#REF!,#REF!,종합!$C$5,#REF!,종합!J$74)&amp;"명)","")</f>
        <v/>
      </c>
      <c r="K80" s="173" t="str">
        <f>IFERROR(ROUND(SUMIFS(#REF!,#REF!,종합!$C$5,#REF!,종합!K$74)/SUMIFS(#REF!,#REF!,종합!$C$5,#REF!,종합!K$74)*100,0)&amp;"%("&amp;SUMIFS(#REF!,#REF!,종합!$C$5,#REF!,종합!K$74)&amp;"명)","")</f>
        <v/>
      </c>
      <c r="M80" s="321">
        <v>0.2</v>
      </c>
      <c r="N80" s="321">
        <v>0.5</v>
      </c>
      <c r="O80" s="321">
        <v>0</v>
      </c>
      <c r="P80" s="321"/>
      <c r="Q80" s="321"/>
      <c r="R80" s="321"/>
      <c r="S80" s="321"/>
      <c r="T80" s="321"/>
      <c r="AA80" s="293"/>
    </row>
    <row r="81" spans="2:27" ht="25.5" customHeight="1">
      <c r="B81" s="175" t="s">
        <v>96</v>
      </c>
      <c r="C81" s="176" t="s">
        <v>314</v>
      </c>
      <c r="D81" s="176" t="s">
        <v>316</v>
      </c>
      <c r="E81" s="176" t="s">
        <v>317</v>
      </c>
      <c r="F81" s="176" t="str">
        <f>IFERROR(ROUND(SUMIFS(#REF!,#REF!,종합!$C$5,#REF!,종합!F$74)/SUMIFS(#REF!,#REF!,종합!$C$5,#REF!,종합!F$74)*100,0)&amp;"%("&amp;SUMIFS(#REF!,#REF!,종합!$C$5,#REF!,종합!F$74)&amp;"명)","")</f>
        <v/>
      </c>
      <c r="G81" s="176" t="str">
        <f>IFERROR(ROUND(SUMIFS(#REF!,#REF!,종합!$C$5,#REF!,종합!G$74)/SUMIFS(#REF!,#REF!,종합!$C$5,#REF!,종합!G$74)*100,0)&amp;"%("&amp;SUMIFS(#REF!,#REF!,종합!$C$5,#REF!,종합!G$74)&amp;"명)","")</f>
        <v/>
      </c>
      <c r="H81" s="176" t="str">
        <f>IFERROR(ROUND(SUMIFS(#REF!,#REF!,종합!$C$5,#REF!,종합!H$74)/SUMIFS(#REF!,#REF!,종합!$C$5,#REF!,종합!H$74)*100,0)&amp;"%("&amp;SUMIFS(#REF!,#REF!,종합!$C$5,#REF!,종합!H$74)&amp;"명)","")</f>
        <v/>
      </c>
      <c r="I81" s="176" t="str">
        <f>IFERROR(ROUND(SUMIFS(#REF!,#REF!,종합!$C$5,#REF!,종합!I$74)/SUMIFS(#REF!,#REF!,종합!$C$5,#REF!,종합!I$74)*100,0)&amp;"%("&amp;SUMIFS(#REF!,#REF!,종합!$C$5,#REF!,종합!I$74)&amp;"명)","")</f>
        <v/>
      </c>
      <c r="J81" s="176" t="str">
        <f>IFERROR(ROUND(SUMIFS(#REF!,#REF!,종합!$C$5,#REF!,종합!J$74)/SUMIFS(#REF!,#REF!,종합!$C$5,#REF!,종합!J$74)*100,0)&amp;"%("&amp;SUMIFS(#REF!,#REF!,종합!$C$5,#REF!,종합!J$74)&amp;"명)","")</f>
        <v/>
      </c>
      <c r="K81" s="177" t="str">
        <f>IFERROR(ROUND(SUMIFS(#REF!,#REF!,종합!$C$5,#REF!,종합!K$74)/SUMIFS(#REF!,#REF!,종합!$C$5,#REF!,종합!K$74)*100,0)&amp;"%("&amp;SUMIFS(#REF!,#REF!,종합!$C$5,#REF!,종합!K$74)&amp;"명)","")</f>
        <v/>
      </c>
      <c r="M81" s="321">
        <v>0.2</v>
      </c>
      <c r="N81" s="321">
        <v>0.25</v>
      </c>
      <c r="O81" s="321">
        <v>0</v>
      </c>
      <c r="P81" s="321"/>
      <c r="Q81" s="321"/>
      <c r="R81" s="321"/>
      <c r="S81" s="321"/>
      <c r="T81" s="321"/>
      <c r="AA81" s="293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21">
        <v>0.2</v>
      </c>
      <c r="N82" s="321">
        <v>0.25</v>
      </c>
      <c r="O82" s="321">
        <v>1</v>
      </c>
      <c r="P82" s="321"/>
      <c r="Q82" s="321"/>
      <c r="R82" s="321"/>
      <c r="S82" s="321"/>
      <c r="T82" s="321"/>
      <c r="AA82" s="293"/>
    </row>
    <row r="83" spans="2:27" ht="17.25" customHeight="1">
      <c r="B83" s="51" t="s">
        <v>128</v>
      </c>
      <c r="C83" s="51"/>
      <c r="D83" s="50"/>
      <c r="E83" s="50"/>
      <c r="F83" s="50"/>
      <c r="G83" s="50"/>
      <c r="H83" s="50"/>
      <c r="I83" s="50"/>
      <c r="J83" s="50"/>
      <c r="K83" s="50"/>
      <c r="M83" s="316"/>
      <c r="N83" s="317"/>
      <c r="P83" s="296"/>
      <c r="AA83" s="293"/>
    </row>
    <row r="84" spans="2:27" ht="30.75" customHeight="1">
      <c r="B84" s="55" t="s">
        <v>73</v>
      </c>
      <c r="C84" s="55" t="s">
        <v>99</v>
      </c>
      <c r="D84" s="55" t="s">
        <v>100</v>
      </c>
      <c r="E84" s="55" t="s">
        <v>101</v>
      </c>
      <c r="F84" s="55" t="s">
        <v>102</v>
      </c>
      <c r="G84" s="55" t="s">
        <v>103</v>
      </c>
      <c r="H84" s="55" t="s">
        <v>6</v>
      </c>
      <c r="I84" s="55" t="s">
        <v>7</v>
      </c>
      <c r="J84" s="55" t="s">
        <v>104</v>
      </c>
      <c r="K84" s="55" t="s">
        <v>106</v>
      </c>
      <c r="M84" s="316"/>
      <c r="N84" s="317"/>
      <c r="P84" s="296"/>
      <c r="AA84" s="293"/>
    </row>
    <row r="85" spans="2:27" ht="20.25" customHeight="1">
      <c r="B85" s="84" t="s">
        <v>116</v>
      </c>
      <c r="C85" s="309">
        <v>2401</v>
      </c>
      <c r="D85" s="85">
        <v>0.10201182306465545</v>
      </c>
      <c r="E85" s="85">
        <v>0.36095424635214224</v>
      </c>
      <c r="F85" s="85">
        <v>0.24522021897076157</v>
      </c>
      <c r="G85" s="86">
        <v>15.652689655172418</v>
      </c>
      <c r="H85" s="87">
        <v>2.5809495571515719</v>
      </c>
      <c r="I85" s="87">
        <v>52.218211602230582</v>
      </c>
      <c r="J85" s="88">
        <v>1.7783543051195103</v>
      </c>
      <c r="K85" s="71"/>
      <c r="M85" s="316"/>
      <c r="N85" s="317"/>
      <c r="P85" s="296"/>
      <c r="AA85" s="293"/>
    </row>
    <row r="86" spans="2:27" ht="20.25" customHeight="1">
      <c r="B86" s="84" t="s">
        <v>116</v>
      </c>
      <c r="C86" s="309">
        <v>2402</v>
      </c>
      <c r="D86" s="85">
        <v>6.061589690349023E-2</v>
      </c>
      <c r="E86" s="85">
        <v>0.33978921520811289</v>
      </c>
      <c r="F86" s="85">
        <v>0.22564842230965332</v>
      </c>
      <c r="G86" s="86">
        <v>11.834457142857142</v>
      </c>
      <c r="H86" s="87">
        <v>0.35128758810850913</v>
      </c>
      <c r="I86" s="87">
        <v>22.77528338044543</v>
      </c>
      <c r="J86" s="88">
        <v>2.0588684217885902</v>
      </c>
      <c r="K86" s="71"/>
      <c r="M86" s="316"/>
      <c r="N86" s="317"/>
      <c r="P86" s="296"/>
      <c r="AA86" s="293"/>
    </row>
    <row r="87" spans="2:27" ht="20.25" customHeight="1">
      <c r="B87" s="84" t="s">
        <v>116</v>
      </c>
      <c r="C87" s="309">
        <v>2403</v>
      </c>
      <c r="D87" s="85">
        <v>2.3357370202327341E-2</v>
      </c>
      <c r="E87" s="85">
        <v>0.34961693636478758</v>
      </c>
      <c r="F87" s="85">
        <v>0.23357539975050362</v>
      </c>
      <c r="G87" s="86">
        <v>12.382142857142856</v>
      </c>
      <c r="H87" s="87">
        <v>0.36003436763923702</v>
      </c>
      <c r="I87" s="87">
        <v>28.109165962675327</v>
      </c>
      <c r="J87" s="88">
        <v>2.0151905779484518</v>
      </c>
      <c r="K87" s="71"/>
      <c r="M87" s="316"/>
      <c r="N87" s="317"/>
      <c r="P87" s="296"/>
      <c r="AA87" s="293"/>
    </row>
    <row r="88" spans="2:27" ht="20.25" customHeight="1">
      <c r="B88" s="84" t="s">
        <v>116</v>
      </c>
      <c r="C88" s="309">
        <v>2404</v>
      </c>
      <c r="D88" s="85">
        <v>1.9211746303372461E-2</v>
      </c>
      <c r="E88" s="85">
        <v>0.35221392302349003</v>
      </c>
      <c r="F88" s="85">
        <v>0.23457273727291114</v>
      </c>
      <c r="G88" s="86">
        <v>12.748571428571427</v>
      </c>
      <c r="H88" s="87">
        <v>0.27157984314209799</v>
      </c>
      <c r="I88" s="87">
        <v>29.287535872694232</v>
      </c>
      <c r="J88" s="88">
        <v>1.9658494249347571</v>
      </c>
      <c r="K88" s="71"/>
      <c r="M88" s="316"/>
      <c r="N88" s="317"/>
      <c r="P88" s="296"/>
      <c r="AA88" s="293"/>
    </row>
    <row r="89" spans="2:27" ht="20.25" customHeight="1">
      <c r="B89" s="84" t="s">
        <v>116</v>
      </c>
      <c r="C89" s="309">
        <v>2405</v>
      </c>
      <c r="D89" s="85">
        <v>2.1352111549672727E-2</v>
      </c>
      <c r="E89" s="85">
        <v>0.35378685928873521</v>
      </c>
      <c r="F89" s="85">
        <v>0.22707378232929074</v>
      </c>
      <c r="G89" s="86">
        <v>13.629857142857142</v>
      </c>
      <c r="H89" s="87">
        <v>0.37953478846848854</v>
      </c>
      <c r="I89" s="87">
        <v>29.336616466819422</v>
      </c>
      <c r="J89" s="88">
        <v>1.9063043733396532</v>
      </c>
      <c r="K89" s="71"/>
      <c r="M89" s="316"/>
      <c r="N89" s="317"/>
      <c r="P89" s="296"/>
      <c r="AA89" s="293"/>
    </row>
    <row r="90" spans="2:27" ht="20.25" customHeight="1">
      <c r="B90" s="84" t="s">
        <v>116</v>
      </c>
      <c r="C90" s="309">
        <v>2406</v>
      </c>
      <c r="D90" s="85">
        <v>2.2573705482934581E-2</v>
      </c>
      <c r="E90" s="85">
        <v>0.34935834574832414</v>
      </c>
      <c r="F90" s="85">
        <v>0.21181381580894013</v>
      </c>
      <c r="G90" s="86">
        <v>14.789428571428571</v>
      </c>
      <c r="H90" s="87">
        <v>0.25957286937070695</v>
      </c>
      <c r="I90" s="87">
        <v>30.951563119860825</v>
      </c>
      <c r="J90" s="88">
        <v>1.8406781174138296</v>
      </c>
      <c r="K90" s="71"/>
      <c r="M90" s="316"/>
      <c r="N90" s="317"/>
      <c r="P90" s="296"/>
      <c r="AA90" s="293"/>
    </row>
    <row r="91" spans="2:27" ht="20.25" customHeight="1">
      <c r="B91" s="84" t="s">
        <v>116</v>
      </c>
      <c r="C91" s="309">
        <v>2407</v>
      </c>
      <c r="D91" s="85">
        <v>2.3953478760518669E-2</v>
      </c>
      <c r="E91" s="85">
        <v>0.35228109401639579</v>
      </c>
      <c r="F91" s="85">
        <v>0.2097849286412331</v>
      </c>
      <c r="G91" s="86">
        <v>15.336761904761902</v>
      </c>
      <c r="H91" s="87">
        <v>0.21225046433808969</v>
      </c>
      <c r="I91" s="87">
        <v>30.406486974494516</v>
      </c>
      <c r="J91" s="88">
        <v>1.7881011191855867</v>
      </c>
      <c r="K91" s="71"/>
      <c r="M91" s="316"/>
      <c r="N91" s="317"/>
      <c r="P91" s="296"/>
      <c r="AA91" s="293"/>
    </row>
    <row r="92" spans="2:27" ht="20.25" customHeight="1">
      <c r="B92" s="84" t="s">
        <v>116</v>
      </c>
      <c r="C92" s="309">
        <v>2408</v>
      </c>
      <c r="D92" s="85">
        <v>3.0726866120557382E-2</v>
      </c>
      <c r="E92" s="85">
        <v>0.35707791219034607</v>
      </c>
      <c r="F92" s="85">
        <v>0.19232947432948289</v>
      </c>
      <c r="G92" s="86">
        <v>16.63388888888889</v>
      </c>
      <c r="H92" s="87">
        <v>0.20612968184267921</v>
      </c>
      <c r="I92" s="87">
        <v>39.224032848267107</v>
      </c>
      <c r="J92" s="88">
        <v>1.723090102246694</v>
      </c>
      <c r="K92" s="71"/>
      <c r="M92" s="316"/>
      <c r="N92" s="317"/>
      <c r="P92" s="296"/>
      <c r="AA92" s="293"/>
    </row>
    <row r="93" spans="2:27" ht="20.25" customHeight="1">
      <c r="B93" s="84" t="s">
        <v>116</v>
      </c>
      <c r="C93" s="309">
        <v>2409</v>
      </c>
      <c r="D93" s="85">
        <v>3.0877064461951955E-2</v>
      </c>
      <c r="E93" s="85">
        <v>0.35187580117835826</v>
      </c>
      <c r="F93" s="85">
        <v>0.208211356613663</v>
      </c>
      <c r="G93" s="86">
        <v>15.810875000000001</v>
      </c>
      <c r="H93" s="87">
        <v>0.3085896875706246</v>
      </c>
      <c r="I93" s="87">
        <v>39.270638218257233</v>
      </c>
      <c r="J93" s="88">
        <v>1.7381751072042613</v>
      </c>
      <c r="K93" s="71"/>
      <c r="M93" s="316"/>
      <c r="N93" s="317"/>
      <c r="P93" s="296"/>
      <c r="AA93" s="293"/>
    </row>
    <row r="94" spans="2:27" ht="20.25" customHeight="1">
      <c r="B94" s="84" t="s">
        <v>116</v>
      </c>
      <c r="C94" s="309">
        <v>2410</v>
      </c>
      <c r="D94" s="85">
        <v>3.5725156961186E-2</v>
      </c>
      <c r="E94" s="85">
        <v>0.36194686022318873</v>
      </c>
      <c r="F94" s="85">
        <v>0.22289623685502746</v>
      </c>
      <c r="G94" s="86">
        <v>15.443199999999999</v>
      </c>
      <c r="H94" s="87">
        <v>0.9586660032186638</v>
      </c>
      <c r="I94" s="87">
        <v>57.233638613491848</v>
      </c>
      <c r="J94" s="88">
        <v>1.803925735373261</v>
      </c>
      <c r="K94" s="71"/>
      <c r="M94" s="316"/>
      <c r="N94" s="317"/>
      <c r="P94" s="296"/>
      <c r="AA94" s="293"/>
    </row>
    <row r="95" spans="2:27" ht="20.25" customHeight="1">
      <c r="B95" s="84" t="s">
        <v>116</v>
      </c>
      <c r="C95" s="309">
        <v>2411</v>
      </c>
      <c r="D95" s="85">
        <v>4.0690264728037009E-2</v>
      </c>
      <c r="E95" s="85">
        <v>0.36385670974981277</v>
      </c>
      <c r="F95" s="85">
        <v>0.23173409979945689</v>
      </c>
      <c r="G95" s="86">
        <v>14.782100000000003</v>
      </c>
      <c r="H95" s="87">
        <v>1.3933851016880527</v>
      </c>
      <c r="I95" s="87">
        <v>55.934104260276193</v>
      </c>
      <c r="J95" s="88">
        <v>1.8225399227729453</v>
      </c>
      <c r="K95" s="71"/>
      <c r="M95" s="316"/>
      <c r="N95" s="317"/>
      <c r="P95" s="296"/>
      <c r="AA95" s="293"/>
    </row>
    <row r="96" spans="2:27" ht="20.25" customHeight="1">
      <c r="B96" s="84" t="s">
        <v>116</v>
      </c>
      <c r="C96" s="309">
        <v>2412</v>
      </c>
      <c r="D96" s="85">
        <v>4.6022890492722054E-2</v>
      </c>
      <c r="E96" s="85">
        <v>0.35999016884345825</v>
      </c>
      <c r="F96" s="85">
        <v>0.23134608894498976</v>
      </c>
      <c r="G96" s="86">
        <v>14.339285714285714</v>
      </c>
      <c r="H96" s="87">
        <v>1.1259543589146159</v>
      </c>
      <c r="I96" s="87">
        <v>37.072422585383372</v>
      </c>
      <c r="J96" s="88">
        <v>1.8756548303303779</v>
      </c>
      <c r="K96" s="71"/>
      <c r="M96" s="316"/>
      <c r="N96" s="317"/>
      <c r="P96" s="296"/>
      <c r="AA96" s="293"/>
    </row>
    <row r="97" spans="2:27" ht="20.25" customHeight="1">
      <c r="B97" s="84" t="s">
        <v>116</v>
      </c>
      <c r="C97" s="309">
        <v>2501</v>
      </c>
      <c r="D97" s="85">
        <v>5.0745971145815416E-2</v>
      </c>
      <c r="E97" s="85">
        <v>0.36424587962469956</v>
      </c>
      <c r="F97" s="85">
        <v>0.24030843159697501</v>
      </c>
      <c r="G97" s="86">
        <v>14.619833333333334</v>
      </c>
      <c r="H97" s="87">
        <v>2.2041916448523953</v>
      </c>
      <c r="I97" s="87">
        <v>44.863031318955834</v>
      </c>
      <c r="J97" s="88">
        <v>1.8638375612854761</v>
      </c>
      <c r="K97" s="71"/>
      <c r="M97" s="316"/>
      <c r="N97" s="317"/>
      <c r="P97" s="296"/>
      <c r="AA97" s="293"/>
    </row>
    <row r="98" spans="2:27" ht="20.25" customHeight="1">
      <c r="B98" s="84" t="s">
        <v>116</v>
      </c>
      <c r="C98" s="309">
        <v>2502</v>
      </c>
      <c r="D98" s="85">
        <v>6.6876863826533184E-2</v>
      </c>
      <c r="E98" s="85">
        <v>0.35836844167229226</v>
      </c>
      <c r="F98" s="85">
        <v>0.23107568780907603</v>
      </c>
      <c r="G98" s="86">
        <v>14.487200000000001</v>
      </c>
      <c r="H98" s="87">
        <v>2.0413324591133697</v>
      </c>
      <c r="I98" s="87">
        <v>45.861149274107682</v>
      </c>
      <c r="J98" s="88">
        <v>1.899675984887514</v>
      </c>
      <c r="K98" s="71" t="s">
        <v>68</v>
      </c>
      <c r="M98" s="316"/>
      <c r="N98" s="317"/>
      <c r="P98" s="296"/>
      <c r="AA98" s="293"/>
    </row>
    <row r="99" spans="2:27" ht="20.25" customHeight="1">
      <c r="B99" s="84" t="s">
        <v>118</v>
      </c>
      <c r="C99" s="309">
        <v>2401</v>
      </c>
      <c r="D99" s="85">
        <v>0.12489239437115324</v>
      </c>
      <c r="E99" s="85">
        <v>0.3633102409372489</v>
      </c>
      <c r="F99" s="85">
        <v>0.23092237504769222</v>
      </c>
      <c r="G99" s="86">
        <v>15.646900000000002</v>
      </c>
      <c r="H99" s="87">
        <v>2.4715972944141633</v>
      </c>
      <c r="I99" s="87">
        <v>46.963014826117664</v>
      </c>
      <c r="J99" s="88">
        <v>1.9214813878233379</v>
      </c>
      <c r="K99" s="71"/>
      <c r="M99" s="316"/>
      <c r="N99" s="317"/>
      <c r="P99" s="296"/>
      <c r="AA99" s="293"/>
    </row>
    <row r="100" spans="2:27" ht="20.25" customHeight="1">
      <c r="B100" s="84" t="s">
        <v>118</v>
      </c>
      <c r="C100" s="309">
        <v>2402</v>
      </c>
      <c r="D100" s="85">
        <v>6.222180850835949E-2</v>
      </c>
      <c r="E100" s="85">
        <v>0.34885082198575396</v>
      </c>
      <c r="F100" s="85">
        <v>0.22081685157026298</v>
      </c>
      <c r="G100" s="86">
        <v>11.743555555555554</v>
      </c>
      <c r="H100" s="87">
        <v>0.27379646815903652</v>
      </c>
      <c r="I100" s="87">
        <v>24.145426035775035</v>
      </c>
      <c r="J100" s="88">
        <v>2.2027130230648044</v>
      </c>
      <c r="K100" s="71"/>
      <c r="M100" s="316"/>
      <c r="N100" s="317"/>
      <c r="P100" s="296"/>
      <c r="AA100" s="293"/>
    </row>
    <row r="101" spans="2:27" ht="20.25" customHeight="1">
      <c r="B101" s="84" t="s">
        <v>118</v>
      </c>
      <c r="C101" s="309">
        <v>2403</v>
      </c>
      <c r="D101" s="85">
        <v>3.0555419659352882E-2</v>
      </c>
      <c r="E101" s="85">
        <v>0.35254764376967296</v>
      </c>
      <c r="F101" s="85">
        <v>0.22501540186223096</v>
      </c>
      <c r="G101" s="86">
        <v>11.7357</v>
      </c>
      <c r="H101" s="87">
        <v>0.29269324903767763</v>
      </c>
      <c r="I101" s="87">
        <v>25.636045950152102</v>
      </c>
      <c r="J101" s="88">
        <v>2.2065422407544619</v>
      </c>
      <c r="K101" s="71"/>
      <c r="M101" s="316"/>
      <c r="N101" s="317"/>
      <c r="P101" s="296"/>
      <c r="AA101" s="293"/>
    </row>
    <row r="102" spans="2:27" ht="20.25" customHeight="1">
      <c r="B102" s="84" t="s">
        <v>118</v>
      </c>
      <c r="C102" s="309">
        <v>2404</v>
      </c>
      <c r="D102" s="85">
        <v>2.1912642685146849E-2</v>
      </c>
      <c r="E102" s="85">
        <v>0.3520892175984468</v>
      </c>
      <c r="F102" s="85">
        <v>0.22538175941208644</v>
      </c>
      <c r="G102" s="86">
        <v>11.566300000000002</v>
      </c>
      <c r="H102" s="87">
        <v>0.21121599493945531</v>
      </c>
      <c r="I102" s="87">
        <v>22.992369734837848</v>
      </c>
      <c r="J102" s="88">
        <v>2.186056769965655</v>
      </c>
      <c r="K102" s="71"/>
      <c r="M102" s="316"/>
      <c r="N102" s="317"/>
      <c r="P102" s="296"/>
      <c r="AA102" s="293"/>
    </row>
    <row r="103" spans="2:27" ht="20.25" customHeight="1">
      <c r="B103" s="84" t="s">
        <v>118</v>
      </c>
      <c r="C103" s="309">
        <v>2405</v>
      </c>
      <c r="D103" s="85">
        <v>2.4726105017579533E-2</v>
      </c>
      <c r="E103" s="85">
        <v>0.35013507608368144</v>
      </c>
      <c r="F103" s="85">
        <v>0.21797372578992955</v>
      </c>
      <c r="G103" s="86">
        <v>12.234300000000001</v>
      </c>
      <c r="H103" s="87">
        <v>0.20777954201006091</v>
      </c>
      <c r="I103" s="87">
        <v>22.688552020895479</v>
      </c>
      <c r="J103" s="88">
        <v>2.1134438121348054</v>
      </c>
      <c r="K103" s="71"/>
      <c r="M103" s="316"/>
      <c r="N103" s="317"/>
      <c r="P103" s="296"/>
      <c r="AA103" s="293"/>
    </row>
    <row r="104" spans="2:27" ht="20.25" customHeight="1">
      <c r="B104" s="84" t="s">
        <v>118</v>
      </c>
      <c r="C104" s="309">
        <v>2406</v>
      </c>
      <c r="D104" s="85">
        <v>2.7900742026059633E-2</v>
      </c>
      <c r="E104" s="85">
        <v>0.34990390800525617</v>
      </c>
      <c r="F104" s="85">
        <v>0.2076794982136678</v>
      </c>
      <c r="G104" s="86">
        <v>13.757900000000001</v>
      </c>
      <c r="H104" s="87">
        <v>0.18053218221514708</v>
      </c>
      <c r="I104" s="87">
        <v>26.080995071791996</v>
      </c>
      <c r="J104" s="88">
        <v>1.9712048272711686</v>
      </c>
      <c r="K104" s="71"/>
      <c r="M104" s="316"/>
      <c r="N104" s="317"/>
      <c r="P104" s="296"/>
      <c r="AA104" s="293"/>
    </row>
    <row r="105" spans="2:27" ht="20.25" customHeight="1">
      <c r="B105" s="84" t="s">
        <v>118</v>
      </c>
      <c r="C105" s="309">
        <v>2407</v>
      </c>
      <c r="D105" s="85">
        <v>3.2722998239752561E-2</v>
      </c>
      <c r="E105" s="85">
        <v>0.3539056803793651</v>
      </c>
      <c r="F105" s="85">
        <v>0.2009886671585607</v>
      </c>
      <c r="G105" s="86">
        <v>14.972777777777781</v>
      </c>
      <c r="H105" s="87">
        <v>0.15418125055105134</v>
      </c>
      <c r="I105" s="87">
        <v>24.814801922928446</v>
      </c>
      <c r="J105" s="88">
        <v>1.8824013952792289</v>
      </c>
      <c r="K105" s="71"/>
      <c r="M105" s="316"/>
      <c r="N105" s="317"/>
      <c r="P105" s="296"/>
      <c r="AA105" s="293"/>
    </row>
    <row r="106" spans="2:27" ht="20.25" customHeight="1">
      <c r="B106" s="84" t="s">
        <v>118</v>
      </c>
      <c r="C106" s="309">
        <v>2408</v>
      </c>
      <c r="D106" s="85">
        <v>3.5192070745307898E-2</v>
      </c>
      <c r="E106" s="85">
        <v>0.35693687726775819</v>
      </c>
      <c r="F106" s="85">
        <v>0.19667018126487654</v>
      </c>
      <c r="G106" s="86">
        <v>15.899555555555557</v>
      </c>
      <c r="H106" s="87">
        <v>0.18099128505916942</v>
      </c>
      <c r="I106" s="87">
        <v>26.858264882850236</v>
      </c>
      <c r="J106" s="88">
        <v>1.8237557698473883</v>
      </c>
      <c r="K106" s="71"/>
      <c r="M106" s="316"/>
      <c r="N106" s="317"/>
      <c r="P106" s="296"/>
      <c r="AA106" s="293"/>
    </row>
    <row r="107" spans="2:27" ht="20.25" customHeight="1">
      <c r="B107" s="84" t="s">
        <v>118</v>
      </c>
      <c r="C107" s="309">
        <v>2409</v>
      </c>
      <c r="D107" s="85">
        <v>3.6380976632473472E-2</v>
      </c>
      <c r="E107" s="85">
        <v>0.3605653360968849</v>
      </c>
      <c r="F107" s="85">
        <v>0.20878211159261784</v>
      </c>
      <c r="G107" s="86">
        <v>15.429375</v>
      </c>
      <c r="H107" s="87">
        <v>0.42267452535620903</v>
      </c>
      <c r="I107" s="87">
        <v>30.43495381731573</v>
      </c>
      <c r="J107" s="88">
        <v>1.8619451572619659</v>
      </c>
      <c r="K107" s="71"/>
      <c r="M107" s="316"/>
      <c r="N107" s="317"/>
      <c r="P107" s="296"/>
      <c r="AA107" s="293"/>
    </row>
    <row r="108" spans="2:27" ht="20.25" customHeight="1">
      <c r="B108" s="84" t="s">
        <v>118</v>
      </c>
      <c r="C108" s="309">
        <v>2410</v>
      </c>
      <c r="D108" s="85">
        <v>3.7688760034522747E-2</v>
      </c>
      <c r="E108" s="85">
        <v>0.36062412029404417</v>
      </c>
      <c r="F108" s="85">
        <v>0.22165372960164395</v>
      </c>
      <c r="G108" s="86">
        <v>14.459777777777779</v>
      </c>
      <c r="H108" s="87">
        <v>0.6558670577170973</v>
      </c>
      <c r="I108" s="87">
        <v>37.02400972141659</v>
      </c>
      <c r="J108" s="88">
        <v>1.9910089148209515</v>
      </c>
      <c r="K108" s="71"/>
      <c r="M108" s="316"/>
      <c r="N108" s="317"/>
      <c r="P108" s="296"/>
      <c r="AA108" s="293"/>
    </row>
    <row r="109" spans="2:27" ht="20.25" customHeight="1">
      <c r="B109" s="84" t="s">
        <v>118</v>
      </c>
      <c r="C109" s="309">
        <v>2411</v>
      </c>
      <c r="D109" s="85">
        <v>4.022219495827712E-2</v>
      </c>
      <c r="E109" s="85">
        <v>0.3658268414057102</v>
      </c>
      <c r="F109" s="85">
        <v>0.22635274594769342</v>
      </c>
      <c r="G109" s="86">
        <v>13.761999999999999</v>
      </c>
      <c r="H109" s="87">
        <v>0.59837648175948366</v>
      </c>
      <c r="I109" s="87">
        <v>37.850284539905353</v>
      </c>
      <c r="J109" s="88">
        <v>2.0200870788573226</v>
      </c>
      <c r="K109" s="71"/>
      <c r="M109" s="316"/>
      <c r="N109" s="317"/>
      <c r="P109" s="296"/>
      <c r="AA109" s="293"/>
    </row>
    <row r="110" spans="2:27" ht="20.25" customHeight="1">
      <c r="B110" s="84" t="s">
        <v>118</v>
      </c>
      <c r="C110" s="309">
        <v>2412</v>
      </c>
      <c r="D110" s="85">
        <v>5.4352548133019735E-2</v>
      </c>
      <c r="E110" s="85">
        <v>0.36895345243326305</v>
      </c>
      <c r="F110" s="85">
        <v>0.22287303522400378</v>
      </c>
      <c r="G110" s="86">
        <v>13.787999999999998</v>
      </c>
      <c r="H110" s="87">
        <v>1.0339028065411904</v>
      </c>
      <c r="I110" s="87">
        <v>38.257838735069036</v>
      </c>
      <c r="J110" s="88">
        <v>2.048527167958047</v>
      </c>
      <c r="K110" s="71"/>
      <c r="M110" s="316"/>
      <c r="N110" s="317"/>
      <c r="P110" s="296"/>
      <c r="AA110" s="293"/>
    </row>
    <row r="111" spans="2:27" ht="20.25" customHeight="1">
      <c r="B111" s="84" t="s">
        <v>118</v>
      </c>
      <c r="C111" s="309">
        <v>2501</v>
      </c>
      <c r="D111" s="85">
        <v>5.5049439190213975E-2</v>
      </c>
      <c r="E111" s="85">
        <v>0.36571567787919784</v>
      </c>
      <c r="F111" s="85">
        <v>0.22454695471317421</v>
      </c>
      <c r="G111" s="86">
        <v>13.544374999999999</v>
      </c>
      <c r="H111" s="87">
        <v>1.0851173713587672</v>
      </c>
      <c r="I111" s="87">
        <v>31.005420357624505</v>
      </c>
      <c r="J111" s="88">
        <v>2.1081245420517614</v>
      </c>
      <c r="K111" s="71"/>
      <c r="M111" s="316"/>
      <c r="N111" s="317"/>
      <c r="P111" s="296"/>
      <c r="AA111" s="293"/>
    </row>
    <row r="112" spans="2:27" ht="20.25" customHeight="1">
      <c r="B112" s="84" t="s">
        <v>118</v>
      </c>
      <c r="C112" s="309">
        <v>2502</v>
      </c>
      <c r="D112" s="85">
        <v>6.0168332161614838E-2</v>
      </c>
      <c r="E112" s="85">
        <v>0.37154121911775695</v>
      </c>
      <c r="F112" s="85">
        <v>0.22601508085627015</v>
      </c>
      <c r="G112" s="86">
        <v>13.929499999999999</v>
      </c>
      <c r="H112" s="87">
        <v>1.4475965908825268</v>
      </c>
      <c r="I112" s="87">
        <v>34.712316179297062</v>
      </c>
      <c r="J112" s="88">
        <v>2.0639762317277532</v>
      </c>
      <c r="K112" s="71" t="s">
        <v>66</v>
      </c>
      <c r="M112" s="316"/>
      <c r="N112" s="317"/>
      <c r="P112" s="296"/>
      <c r="AA112" s="293"/>
    </row>
    <row r="113" spans="2:27" ht="20.25" customHeight="1">
      <c r="B113" s="84" t="s">
        <v>117</v>
      </c>
      <c r="C113" s="309">
        <v>2401</v>
      </c>
      <c r="D113" s="85">
        <v>9.2651818776886191E-2</v>
      </c>
      <c r="E113" s="85">
        <v>0.34731242211629942</v>
      </c>
      <c r="F113" s="85">
        <v>0.22594144747208184</v>
      </c>
      <c r="G113" s="86">
        <v>13.108000000000001</v>
      </c>
      <c r="H113" s="87">
        <v>1.9067653915520517</v>
      </c>
      <c r="I113" s="87">
        <v>23.807230256170509</v>
      </c>
      <c r="J113" s="88">
        <v>2.095480636891311</v>
      </c>
      <c r="K113" s="71"/>
      <c r="M113" s="316"/>
      <c r="N113" s="317"/>
      <c r="P113" s="296"/>
      <c r="AA113" s="293"/>
    </row>
    <row r="114" spans="2:27" ht="20.25" customHeight="1">
      <c r="B114" s="84" t="s">
        <v>117</v>
      </c>
      <c r="C114" s="309">
        <v>2402</v>
      </c>
      <c r="D114" s="85">
        <v>4.7366253268928495E-2</v>
      </c>
      <c r="E114" s="85">
        <v>0.30604032862109631</v>
      </c>
      <c r="F114" s="85">
        <v>0.18667639042434511</v>
      </c>
      <c r="G114" s="86">
        <v>9.4064444444444444</v>
      </c>
      <c r="H114" s="87">
        <v>0.53028761178898454</v>
      </c>
      <c r="I114" s="87">
        <v>7.4558438217531231</v>
      </c>
      <c r="J114" s="88">
        <v>2.5068884823711803</v>
      </c>
      <c r="K114" s="71"/>
      <c r="M114" s="316"/>
      <c r="N114" s="317"/>
      <c r="P114" s="296"/>
      <c r="AA114" s="293"/>
    </row>
    <row r="115" spans="2:27" ht="20.25" customHeight="1">
      <c r="B115" s="84" t="s">
        <v>117</v>
      </c>
      <c r="C115" s="309">
        <v>2403</v>
      </c>
      <c r="D115" s="85">
        <v>1.739194854073552E-2</v>
      </c>
      <c r="E115" s="85">
        <v>0.31331749936828085</v>
      </c>
      <c r="F115" s="85">
        <v>0.18597717162283359</v>
      </c>
      <c r="G115" s="86">
        <v>8.697111111111111</v>
      </c>
      <c r="H115" s="87">
        <v>0.55579384622915784</v>
      </c>
      <c r="I115" s="87">
        <v>5.8953847260735674</v>
      </c>
      <c r="J115" s="88">
        <v>2.5332222471621795</v>
      </c>
      <c r="K115" s="71"/>
    </row>
    <row r="116" spans="2:27" ht="20.25" customHeight="1">
      <c r="B116" s="84" t="s">
        <v>117</v>
      </c>
      <c r="C116" s="309">
        <v>2404</v>
      </c>
      <c r="D116" s="85">
        <v>1.6912199062385547E-2</v>
      </c>
      <c r="E116" s="85">
        <v>0.31418109629613761</v>
      </c>
      <c r="F116" s="85">
        <v>0.19586983634257035</v>
      </c>
      <c r="G116" s="86">
        <v>9.011444444444443</v>
      </c>
      <c r="H116" s="87">
        <v>0.69285029963964084</v>
      </c>
      <c r="I116" s="87">
        <v>7.5836163516112318</v>
      </c>
      <c r="J116" s="88">
        <v>2.464440880253155</v>
      </c>
      <c r="K116" s="71"/>
    </row>
    <row r="117" spans="2:27" ht="20.25" customHeight="1">
      <c r="B117" s="84" t="s">
        <v>117</v>
      </c>
      <c r="C117" s="309">
        <v>2405</v>
      </c>
      <c r="D117" s="85">
        <v>1.8903345010359784E-2</v>
      </c>
      <c r="E117" s="85">
        <v>0.31719861932347942</v>
      </c>
      <c r="F117" s="85">
        <v>0.19787192096487988</v>
      </c>
      <c r="G117" s="86">
        <v>10.197444444444443</v>
      </c>
      <c r="H117" s="87">
        <v>1.4780320683086574</v>
      </c>
      <c r="I117" s="87">
        <v>9.9578254581653827</v>
      </c>
      <c r="J117" s="88">
        <v>2.3323460288842068</v>
      </c>
      <c r="K117" s="71"/>
    </row>
    <row r="118" spans="2:27" ht="20.25" customHeight="1">
      <c r="B118" s="84" t="s">
        <v>117</v>
      </c>
      <c r="C118" s="309">
        <v>2406</v>
      </c>
      <c r="D118" s="85">
        <v>2.213416848979273E-2</v>
      </c>
      <c r="E118" s="85">
        <v>0.32974448693024749</v>
      </c>
      <c r="F118" s="85">
        <v>0.18766090462913831</v>
      </c>
      <c r="G118" s="86">
        <v>11.897444444444444</v>
      </c>
      <c r="H118" s="87">
        <v>1.3689449010562911</v>
      </c>
      <c r="I118" s="87">
        <v>15.328884229418277</v>
      </c>
      <c r="J118" s="88">
        <v>2.093141796009367</v>
      </c>
      <c r="K118" s="71"/>
    </row>
    <row r="119" spans="2:27" ht="20.25" customHeight="1">
      <c r="B119" s="84" t="s">
        <v>117</v>
      </c>
      <c r="C119" s="309">
        <v>2407</v>
      </c>
      <c r="D119" s="85">
        <v>2.544557191376311E-2</v>
      </c>
      <c r="E119" s="85">
        <v>0.35771422327150021</v>
      </c>
      <c r="F119" s="85">
        <v>0.17836741753565072</v>
      </c>
      <c r="G119" s="86">
        <v>14.083500000000001</v>
      </c>
      <c r="H119" s="87">
        <v>0.14223876996463375</v>
      </c>
      <c r="I119" s="87">
        <v>22.388382392433353</v>
      </c>
      <c r="J119" s="88">
        <v>1.742421489899409</v>
      </c>
      <c r="K119" s="71"/>
    </row>
    <row r="120" spans="2:27" ht="20.25" customHeight="1">
      <c r="B120" s="84" t="s">
        <v>117</v>
      </c>
      <c r="C120" s="309">
        <v>2408</v>
      </c>
      <c r="D120" s="85">
        <v>2.8294996220012258E-2</v>
      </c>
      <c r="E120" s="85">
        <v>0.33715170792536242</v>
      </c>
      <c r="F120" s="85">
        <v>0.16952513812750244</v>
      </c>
      <c r="G120" s="86">
        <v>14.335000000000001</v>
      </c>
      <c r="H120" s="87">
        <v>0.17407794594451279</v>
      </c>
      <c r="I120" s="87">
        <v>20.862572290888533</v>
      </c>
      <c r="J120" s="88">
        <v>1.891359372309064</v>
      </c>
      <c r="K120" s="71"/>
    </row>
    <row r="121" spans="2:27" ht="20.25" customHeight="1">
      <c r="B121" s="84" t="s">
        <v>117</v>
      </c>
      <c r="C121" s="309">
        <v>2409</v>
      </c>
      <c r="D121" s="85">
        <v>2.261049406961774E-2</v>
      </c>
      <c r="E121" s="85">
        <v>0.2942854868853737</v>
      </c>
      <c r="F121" s="85">
        <v>0.13462799545333082</v>
      </c>
      <c r="G121" s="86">
        <v>13.432</v>
      </c>
      <c r="H121" s="87">
        <v>6.26176723038748E-2</v>
      </c>
      <c r="I121" s="87">
        <v>14.44902788411911</v>
      </c>
      <c r="J121" s="88">
        <v>2.2567980676526482</v>
      </c>
      <c r="K121" s="71"/>
    </row>
    <row r="122" spans="2:27" ht="20.25" customHeight="1">
      <c r="B122" s="84" t="s">
        <v>117</v>
      </c>
      <c r="C122" s="309">
        <v>2410</v>
      </c>
      <c r="D122" s="85">
        <v>3.4227157016971717E-2</v>
      </c>
      <c r="E122" s="85">
        <v>0.31008519258504913</v>
      </c>
      <c r="F122" s="85">
        <v>0.17580576447422933</v>
      </c>
      <c r="G122" s="86">
        <v>12.2325</v>
      </c>
      <c r="H122" s="87">
        <v>7.4414448861960674</v>
      </c>
      <c r="I122" s="87">
        <v>21.633622611358096</v>
      </c>
      <c r="J122" s="88">
        <v>2.1947594006575777</v>
      </c>
      <c r="K122" s="71"/>
    </row>
    <row r="123" spans="2:27" ht="20.25" customHeight="1">
      <c r="B123" s="84" t="s">
        <v>117</v>
      </c>
      <c r="C123" s="309">
        <v>2411</v>
      </c>
      <c r="D123" s="85">
        <v>4.8888655006767562E-2</v>
      </c>
      <c r="E123" s="85">
        <v>0.35661666421135119</v>
      </c>
      <c r="F123" s="85">
        <v>0.18135662509536299</v>
      </c>
      <c r="G123" s="86">
        <v>12.84</v>
      </c>
      <c r="H123" s="87">
        <v>2.8718388772028978</v>
      </c>
      <c r="I123" s="87">
        <v>34.060009083626369</v>
      </c>
      <c r="J123" s="88">
        <v>1.8905781371822967</v>
      </c>
      <c r="K123" s="71"/>
    </row>
    <row r="124" spans="2:27" ht="20.25" customHeight="1">
      <c r="B124" s="84" t="s">
        <v>117</v>
      </c>
      <c r="C124" s="309">
        <v>2412</v>
      </c>
      <c r="D124" s="85">
        <v>6.6976347847162096E-2</v>
      </c>
      <c r="E124" s="85">
        <v>0.34221133354902422</v>
      </c>
      <c r="F124" s="85">
        <v>0.17028718273622517</v>
      </c>
      <c r="G124" s="86">
        <v>12.711500000000001</v>
      </c>
      <c r="H124" s="87">
        <v>6.9714886892011645</v>
      </c>
      <c r="I124" s="87">
        <v>31.356114551429382</v>
      </c>
      <c r="J124" s="88">
        <v>2.1035058368692572</v>
      </c>
      <c r="K124" s="71"/>
    </row>
    <row r="125" spans="2:27" ht="20.25" customHeight="1">
      <c r="B125" s="84" t="s">
        <v>117</v>
      </c>
      <c r="C125" s="309">
        <v>2501</v>
      </c>
      <c r="D125" s="85">
        <v>6.719769128250723E-2</v>
      </c>
      <c r="E125" s="85">
        <v>0.33269123659006822</v>
      </c>
      <c r="F125" s="85">
        <v>0.20972116454102774</v>
      </c>
      <c r="G125" s="86">
        <v>12.019500000000001</v>
      </c>
      <c r="H125" s="87">
        <v>4.768574016196335</v>
      </c>
      <c r="I125" s="87">
        <v>24.64</v>
      </c>
      <c r="J125" s="88">
        <v>2.1601384715458458</v>
      </c>
      <c r="K125" s="71"/>
    </row>
    <row r="126" spans="2:27" ht="20.25" customHeight="1">
      <c r="B126" s="84" t="s">
        <v>117</v>
      </c>
      <c r="C126" s="309">
        <v>2502</v>
      </c>
      <c r="D126" s="85">
        <v>3.9332811724818173E-2</v>
      </c>
      <c r="E126" s="85">
        <v>0.38765468339735787</v>
      </c>
      <c r="F126" s="85">
        <v>0.2931406252353525</v>
      </c>
      <c r="G126" s="86">
        <v>14.676</v>
      </c>
      <c r="H126" s="87">
        <v>1.8538537564291069</v>
      </c>
      <c r="I126" s="87">
        <v>53.46</v>
      </c>
      <c r="J126" s="88">
        <v>1.9212996148794552</v>
      </c>
      <c r="K126" s="71" t="s">
        <v>69</v>
      </c>
    </row>
    <row r="127" spans="2:27" ht="20.25" customHeight="1">
      <c r="B127" s="82" t="s">
        <v>122</v>
      </c>
      <c r="C127" s="81"/>
      <c r="D127" s="82"/>
      <c r="E127" s="82"/>
      <c r="F127" s="82"/>
      <c r="G127" s="82"/>
      <c r="H127" s="82"/>
      <c r="I127" s="82"/>
      <c r="J127" s="82"/>
      <c r="K127" s="81"/>
    </row>
    <row r="128" spans="2:27" ht="20.25" customHeight="1">
      <c r="B128" s="217" t="str">
        <f>C74</f>
        <v>30</v>
      </c>
      <c r="C128" s="53"/>
      <c r="D128" s="83">
        <f>(SUMIFS(D$85:D$126,$B$85:$B$126,$B128,$C$85:$C$126,MAX($C$85:$C$126))/SUMIFS(D$85:D$126,$B$85:$B$126,$B128,$C$85:$C$126,MAX($C$85:$C$126)-1))-1</f>
        <v>0.31787533702659165</v>
      </c>
      <c r="E128" s="83">
        <f t="shared" ref="E128:J130" si="1">(SUMIFS(E$85:E$126,$B$85:$B$126,$B128,$C$85:$C$126,MAX($C$85:$C$126))/SUMIFS(E$85:E$126,$B$85:$B$126,$B128,$C$85:$C$126,MAX($C$85:$C$126)-1))-1</f>
        <v>-1.613590786109409E-2</v>
      </c>
      <c r="F128" s="83">
        <f t="shared" si="1"/>
        <v>-3.8420390522890036E-2</v>
      </c>
      <c r="G128" s="83">
        <f t="shared" si="1"/>
        <v>-9.0721508453128763E-3</v>
      </c>
      <c r="H128" s="83">
        <f t="shared" si="1"/>
        <v>-7.3886127877928476E-2</v>
      </c>
      <c r="I128" s="83">
        <f t="shared" si="1"/>
        <v>2.2248116674410179E-2</v>
      </c>
      <c r="J128" s="83">
        <f t="shared" si="1"/>
        <v>1.9228297758588253E-2</v>
      </c>
      <c r="K128" s="54"/>
    </row>
    <row r="129" spans="2:11" ht="20.25" customHeight="1">
      <c r="B129" s="41" t="str">
        <f>D74</f>
        <v>급행97</v>
      </c>
      <c r="C129" s="53"/>
      <c r="D129" s="83">
        <f t="shared" ref="D129:D130" si="2">(SUMIFS(D$85:D$126,$B$85:$B$126,$B129,$C$85:$C$126,MAX($C$85:$C$126))/SUMIFS(D$85:D$126,$B$85:$B$126,$B129,$C$85:$C$126,MAX($C$85:$C$126)-1))-1</f>
        <v>9.298719563179203E-2</v>
      </c>
      <c r="E129" s="83">
        <f t="shared" si="1"/>
        <v>1.5929153686660813E-2</v>
      </c>
      <c r="F129" s="83">
        <f t="shared" si="1"/>
        <v>6.5381699118176595E-3</v>
      </c>
      <c r="G129" s="83">
        <f t="shared" si="1"/>
        <v>2.8434313137372547E-2</v>
      </c>
      <c r="H129" s="83">
        <f t="shared" si="1"/>
        <v>0.33404609408277075</v>
      </c>
      <c r="I129" s="83">
        <f t="shared" si="1"/>
        <v>0.1195563801076156</v>
      </c>
      <c r="J129" s="83">
        <f t="shared" si="1"/>
        <v>-2.0941983949885667E-2</v>
      </c>
      <c r="K129" s="54"/>
    </row>
    <row r="130" spans="2:11" ht="20.25" customHeight="1">
      <c r="B130" s="41" t="str">
        <f>E74</f>
        <v>78</v>
      </c>
      <c r="C130" s="53"/>
      <c r="D130" s="83">
        <f t="shared" si="2"/>
        <v>-0.41467019217284906</v>
      </c>
      <c r="E130" s="83">
        <f t="shared" si="1"/>
        <v>0.16520858009558537</v>
      </c>
      <c r="F130" s="83">
        <f t="shared" si="1"/>
        <v>0.39776367290772607</v>
      </c>
      <c r="G130" s="83">
        <f t="shared" si="1"/>
        <v>0.22101584924497675</v>
      </c>
      <c r="H130" s="83">
        <f t="shared" si="1"/>
        <v>-0.61123519313477326</v>
      </c>
      <c r="I130" s="83">
        <f t="shared" si="1"/>
        <v>1.1696428571428572</v>
      </c>
      <c r="J130" s="83">
        <f t="shared" si="1"/>
        <v>-0.11056645664732401</v>
      </c>
      <c r="K130" s="54"/>
    </row>
    <row r="131" spans="2:11" ht="20.25" customHeight="1" thickBot="1"/>
    <row r="132" spans="2:11" ht="17.25" thickTop="1">
      <c r="B132" s="25" t="s">
        <v>51</v>
      </c>
      <c r="C132" s="25"/>
      <c r="D132" s="25"/>
      <c r="E132" s="25"/>
      <c r="F132" s="168" t="s">
        <v>75</v>
      </c>
      <c r="G132" s="42"/>
      <c r="H132" s="25"/>
      <c r="I132" s="25"/>
    </row>
    <row r="133" spans="2:11">
      <c r="B133" s="26" t="s">
        <v>33</v>
      </c>
      <c r="C133" s="26" t="s">
        <v>52</v>
      </c>
      <c r="D133" s="26"/>
      <c r="E133" s="26"/>
      <c r="F133" s="89" t="s">
        <v>76</v>
      </c>
      <c r="G133" s="43"/>
      <c r="H133" s="45" t="s">
        <v>79</v>
      </c>
      <c r="I133" s="45"/>
    </row>
    <row r="134" spans="2:11">
      <c r="B134" s="26" t="s">
        <v>34</v>
      </c>
      <c r="C134" s="26" t="s">
        <v>53</v>
      </c>
      <c r="D134" s="26"/>
      <c r="E134" s="26"/>
      <c r="F134" s="89" t="s">
        <v>77</v>
      </c>
      <c r="G134" s="43"/>
      <c r="H134" s="45" t="s">
        <v>80</v>
      </c>
      <c r="I134" s="45"/>
    </row>
    <row r="135" spans="2:11">
      <c r="B135" s="26" t="s">
        <v>4</v>
      </c>
      <c r="C135" s="26" t="s">
        <v>54</v>
      </c>
      <c r="D135" s="26"/>
      <c r="E135" s="26"/>
      <c r="F135" s="89" t="s">
        <v>78</v>
      </c>
      <c r="G135" s="43"/>
      <c r="H135" s="45" t="s">
        <v>81</v>
      </c>
      <c r="I135" s="45"/>
    </row>
    <row r="136" spans="2:11">
      <c r="B136" s="26" t="s">
        <v>5</v>
      </c>
      <c r="C136" s="26" t="s">
        <v>55</v>
      </c>
      <c r="D136" s="26"/>
      <c r="E136" s="26"/>
      <c r="F136" s="89" t="s">
        <v>85</v>
      </c>
      <c r="G136" s="43"/>
      <c r="H136" s="45" t="s">
        <v>82</v>
      </c>
      <c r="I136" s="45"/>
    </row>
    <row r="137" spans="2:11">
      <c r="B137" s="26" t="s">
        <v>56</v>
      </c>
      <c r="C137" s="26" t="s">
        <v>57</v>
      </c>
      <c r="D137" s="26"/>
      <c r="E137" s="26"/>
      <c r="F137" s="89" t="s">
        <v>86</v>
      </c>
      <c r="G137" s="43"/>
      <c r="H137" s="45" t="s">
        <v>83</v>
      </c>
      <c r="I137" s="45"/>
    </row>
    <row r="138" spans="2:11" ht="17.25" thickBot="1">
      <c r="B138" s="27" t="s">
        <v>58</v>
      </c>
      <c r="C138" s="27" t="s">
        <v>59</v>
      </c>
      <c r="D138" s="27"/>
      <c r="E138" s="27"/>
      <c r="F138" s="90" t="s">
        <v>87</v>
      </c>
      <c r="G138" s="44"/>
      <c r="H138" s="46" t="s">
        <v>84</v>
      </c>
      <c r="I138" s="46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2" type="noConversion"/>
  <conditionalFormatting sqref="B85:K86">
    <cfRule type="expression" dxfId="55" priority="85">
      <formula>$B85&lt;&gt;$B92</formula>
    </cfRule>
  </conditionalFormatting>
  <conditionalFormatting sqref="B87:K90">
    <cfRule type="expression" dxfId="54" priority="1">
      <formula>$B87&lt;&gt;$B91</formula>
    </cfRule>
  </conditionalFormatting>
  <conditionalFormatting sqref="B91:K100 B103:K126">
    <cfRule type="expression" dxfId="53" priority="16">
      <formula>$B91&lt;&gt;$B92</formula>
    </cfRule>
  </conditionalFormatting>
  <conditionalFormatting sqref="B101:K102">
    <cfRule type="expression" dxfId="52" priority="84">
      <formula>$B101&lt;&gt;$B105</formula>
    </cfRule>
  </conditionalFormatting>
  <conditionalFormatting sqref="C75:K75">
    <cfRule type="containsText" dxfId="51" priority="17" operator="containsText" text="F">
      <formula>NOT(ISERROR(SEARCH("F",C75)))</formula>
    </cfRule>
    <cfRule type="containsText" dxfId="50" priority="18" operator="containsText" text="D">
      <formula>NOT(ISERROR(SEARCH("D",C75)))</formula>
    </cfRule>
    <cfRule type="containsText" dxfId="49" priority="19" operator="containsText" text="S">
      <formula>NOT(ISERROR(SEARCH("S",C75)))</formula>
    </cfRule>
    <cfRule type="containsText" dxfId="48" priority="20" operator="containsText" text="A">
      <formula>NOT(ISERROR(SEARCH("A",C75)))</formula>
    </cfRule>
  </conditionalFormatting>
  <conditionalFormatting sqref="D62:K62 D64:K65 D66:D71 D72:K73 D82:K82 D127:K127 K128:K130">
    <cfRule type="containsText" dxfId="47" priority="75" operator="containsText" text="악화">
      <formula>NOT(ISERROR(SEARCH("악화",D62)))</formula>
    </cfRule>
  </conditionalFormatting>
  <conditionalFormatting sqref="D62:K62 D64:K65 D72:K73 D82:K82 D127:K127 K128:K130 D66:D71">
    <cfRule type="containsText" dxfId="46" priority="74" operator="containsText" text="개선">
      <formula>NOT(ISERROR(SEARCH("개선",D62)))</formula>
    </cfRule>
  </conditionalFormatting>
  <conditionalFormatting sqref="G4:G5">
    <cfRule type="containsText" dxfId="45" priority="25" operator="containsText" text="S">
      <formula>NOT(ISERROR(SEARCH("S",G4)))</formula>
    </cfRule>
    <cfRule type="containsText" dxfId="44" priority="26" operator="containsText" text="A">
      <formula>NOT(ISERROR(SEARCH("A",G4)))</formula>
    </cfRule>
  </conditionalFormatting>
  <conditionalFormatting sqref="G5">
    <cfRule type="containsText" dxfId="43" priority="21" operator="containsText" text="F">
      <formula>NOT(ISERROR(SEARCH("F",G5)))</formula>
    </cfRule>
    <cfRule type="containsText" dxfId="42" priority="22" operator="containsText" text="D">
      <formula>NOT(ISERROR(SEARCH("D",G5)))</formula>
    </cfRule>
  </conditionalFormatting>
  <conditionalFormatting sqref="J26">
    <cfRule type="containsText" dxfId="41" priority="6" operator="containsText" text="D">
      <formula>NOT(ISERROR(SEARCH("D",J26)))</formula>
    </cfRule>
    <cfRule type="containsText" dxfId="40" priority="7" operator="containsText" text="F">
      <formula>NOT(ISERROR(SEARCH("F",J26)))</formula>
    </cfRule>
    <cfRule type="containsText" dxfId="39" priority="8" operator="containsText" text="S">
      <formula>NOT(ISERROR(SEARCH("S",J26)))</formula>
    </cfRule>
    <cfRule type="containsText" dxfId="38" priority="9" operator="containsText" text="A">
      <formula>NOT(ISERROR(SEARCH("A",J26)))</formula>
    </cfRule>
  </conditionalFormatting>
  <conditionalFormatting sqref="K1:K25">
    <cfRule type="containsText" dxfId="37" priority="2" operator="containsText" text="D">
      <formula>NOT(ISERROR(SEARCH("D",K1)))</formula>
    </cfRule>
    <cfRule type="containsText" dxfId="36" priority="3" operator="containsText" text="F">
      <formula>NOT(ISERROR(SEARCH("F",K1)))</formula>
    </cfRule>
    <cfRule type="containsText" dxfId="35" priority="4" operator="containsText" text="S">
      <formula>NOT(ISERROR(SEARCH("S",K1)))</formula>
    </cfRule>
    <cfRule type="containsText" dxfId="34" priority="5" operator="containsText" text="A">
      <formula>NOT(ISERROR(SEARCH("A",K1)))</formula>
    </cfRule>
  </conditionalFormatting>
  <conditionalFormatting sqref="K28:K32 K34:K74 K76:K1048576">
    <cfRule type="containsText" dxfId="33" priority="27" operator="containsText" text="D">
      <formula>NOT(ISERROR(SEARCH("D",K28)))</formula>
    </cfRule>
    <cfRule type="containsText" dxfId="32" priority="28" operator="containsText" text="F">
      <formula>NOT(ISERROR(SEARCH("F",K28)))</formula>
    </cfRule>
    <cfRule type="containsText" dxfId="31" priority="29" operator="containsText" text="S">
      <formula>NOT(ISERROR(SEARCH("S",K28)))</formula>
    </cfRule>
    <cfRule type="containsText" dxfId="30" priority="30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10" id="{B1697DA5-5585-46E9-A1D6-9C4BB77889C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149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137</v>
      </c>
      <c r="C4" s="134" t="s">
        <v>1</v>
      </c>
      <c r="D4" s="134" t="s">
        <v>10</v>
      </c>
      <c r="E4" s="135" t="s">
        <v>136</v>
      </c>
      <c r="F4" s="122" t="s">
        <v>45</v>
      </c>
      <c r="G4" s="145" t="s">
        <v>139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18" t="s">
        <v>6</v>
      </c>
      <c r="O4" s="218" t="s">
        <v>7</v>
      </c>
      <c r="P4" s="218" t="s">
        <v>26</v>
      </c>
      <c r="Q4" s="218" t="s">
        <v>14</v>
      </c>
      <c r="R4" s="218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39" t="str">
        <f>W5</f>
        <v>인천제물포교통</v>
      </c>
      <c r="B5" s="139" t="str">
        <f>V5</f>
        <v>30</v>
      </c>
      <c r="C5" s="140" t="str">
        <f>Y5</f>
        <v>70바2688</v>
      </c>
      <c r="D5" s="128" t="str">
        <f>Z5</f>
        <v>대형</v>
      </c>
      <c r="E5" s="124" t="str">
        <f>AZ5</f>
        <v>F</v>
      </c>
      <c r="F5" s="147">
        <f>G5/H5</f>
        <v>0.78909090909090907</v>
      </c>
      <c r="G5" s="148">
        <f>AE5</f>
        <v>1.736</v>
      </c>
      <c r="H5" s="149">
        <f>AF5</f>
        <v>2.2000000000000002</v>
      </c>
      <c r="I5" s="150">
        <f>AC5</f>
        <v>5628.0039999999999</v>
      </c>
      <c r="J5" s="151">
        <f>AI5/AH5</f>
        <v>5.3644698349516157E-2</v>
      </c>
      <c r="K5" s="151">
        <f>AJ5/AH5</f>
        <v>0.37369756036300772</v>
      </c>
      <c r="L5" s="151">
        <f>AK5/AC5</f>
        <v>0.23898348330953567</v>
      </c>
      <c r="M5" s="152">
        <f>AG5</f>
        <v>15.571</v>
      </c>
      <c r="N5" s="153">
        <f>IF(AW5=0,AT5,"속도계이상")</f>
        <v>4.407</v>
      </c>
      <c r="O5" s="153">
        <f>IF(AW5=0,AU5,"속도계이상")</f>
        <v>75.391000000000005</v>
      </c>
      <c r="P5" s="154">
        <f>AQ5/60</f>
        <v>0</v>
      </c>
      <c r="Q5" s="155">
        <f>AN5</f>
        <v>80</v>
      </c>
      <c r="R5" s="156">
        <f>AC5/(AH5-AI5-AJ5)</f>
        <v>29.691519314121745</v>
      </c>
      <c r="S5" s="141">
        <f>IF(AW5=0,AL5,"속도계이상")</f>
        <v>248</v>
      </c>
      <c r="T5" s="141">
        <f>IF(AW5=0,AM5,"속도계이상")</f>
        <v>4243</v>
      </c>
      <c r="U5" t="s">
        <v>115</v>
      </c>
      <c r="V5" s="5" t="s">
        <v>116</v>
      </c>
      <c r="W5" t="s">
        <v>115</v>
      </c>
      <c r="X5" s="5" t="s">
        <v>116</v>
      </c>
      <c r="Y5" t="s">
        <v>171</v>
      </c>
      <c r="Z5" t="s">
        <v>165</v>
      </c>
      <c r="AA5" t="s">
        <v>48</v>
      </c>
      <c r="AB5">
        <v>530</v>
      </c>
      <c r="AC5" s="1">
        <v>5628.0039999999999</v>
      </c>
      <c r="AD5" s="1">
        <v>3241.24</v>
      </c>
      <c r="AE5" s="28">
        <v>1.736</v>
      </c>
      <c r="AF5">
        <v>2.2000000000000002</v>
      </c>
      <c r="AG5">
        <v>15.571</v>
      </c>
      <c r="AH5">
        <v>330.999121</v>
      </c>
      <c r="AI5">
        <v>17.756347999999999</v>
      </c>
      <c r="AJ5">
        <v>123.69356399999999</v>
      </c>
      <c r="AK5">
        <v>1345</v>
      </c>
      <c r="AL5">
        <v>248</v>
      </c>
      <c r="AM5">
        <v>4243</v>
      </c>
      <c r="AN5">
        <v>80</v>
      </c>
      <c r="AO5">
        <v>17.003077999999999</v>
      </c>
      <c r="AP5">
        <v>13401.6</v>
      </c>
      <c r="AQ5">
        <v>0</v>
      </c>
      <c r="AR5">
        <v>121</v>
      </c>
      <c r="AS5">
        <v>38803</v>
      </c>
      <c r="AT5">
        <v>4.407</v>
      </c>
      <c r="AU5">
        <v>75.391000000000005</v>
      </c>
      <c r="AV5">
        <v>0</v>
      </c>
      <c r="AW5">
        <v>0</v>
      </c>
      <c r="AX5" s="29">
        <v>0.44</v>
      </c>
      <c r="AY5">
        <v>0.78909090909090907</v>
      </c>
      <c r="AZ5" t="s">
        <v>69</v>
      </c>
      <c r="BA5" t="s">
        <v>170</v>
      </c>
      <c r="BB5">
        <v>1</v>
      </c>
      <c r="BC5" t="s">
        <v>175</v>
      </c>
      <c r="BD5">
        <v>1</v>
      </c>
      <c r="BE5">
        <v>25424.57</v>
      </c>
      <c r="BF5">
        <v>0.22136083324123082</v>
      </c>
      <c r="BG5">
        <v>0.17467382113944396</v>
      </c>
      <c r="BH5">
        <v>66284.968000000008</v>
      </c>
      <c r="BI5">
        <v>8.4906188685193285E-2</v>
      </c>
      <c r="BJ5">
        <v>6.6998701617043424E-2</v>
      </c>
      <c r="BK5">
        <v>1</v>
      </c>
      <c r="BL5" t="s">
        <v>69</v>
      </c>
      <c r="BM5">
        <v>0</v>
      </c>
      <c r="BN5" t="s">
        <v>199</v>
      </c>
    </row>
    <row r="6" spans="1:66">
      <c r="A6" s="136" t="str">
        <f t="shared" ref="A6:A7" si="0">W6</f>
        <v>인천제물포교통</v>
      </c>
      <c r="B6" s="136" t="str">
        <f t="shared" ref="B6:B7" si="1">V6</f>
        <v>30</v>
      </c>
      <c r="C6" s="137" t="str">
        <f t="shared" ref="C6:C7" si="2">Y6</f>
        <v>70바2713</v>
      </c>
      <c r="D6" s="112" t="str">
        <f t="shared" ref="D6:D7" si="3">Z6</f>
        <v>대형</v>
      </c>
      <c r="E6" s="108" t="str">
        <f>AZ6</f>
        <v>C</v>
      </c>
      <c r="F6" s="157">
        <f>G6/H6</f>
        <v>0.89227272727272722</v>
      </c>
      <c r="G6" s="158">
        <f>AE6</f>
        <v>1.9630000000000001</v>
      </c>
      <c r="H6" s="159">
        <f>AF6</f>
        <v>2.2000000000000002</v>
      </c>
      <c r="I6" s="160">
        <f t="shared" ref="I6:I7" si="4">AC6</f>
        <v>6700.0519999999997</v>
      </c>
      <c r="J6" s="161">
        <f t="shared" ref="J6:J7" si="5">AI6/AH6</f>
        <v>6.9723987580305263E-2</v>
      </c>
      <c r="K6" s="161">
        <f t="shared" ref="K6:K7" si="6">AJ6/AH6</f>
        <v>0.34031125453068023</v>
      </c>
      <c r="L6" s="161">
        <f t="shared" ref="L6:L7" si="7">AK6/AC6</f>
        <v>0.25626666778108587</v>
      </c>
      <c r="M6" s="162">
        <f t="shared" ref="M6:M7" si="8">AG6</f>
        <v>12.584</v>
      </c>
      <c r="N6" s="163">
        <f t="shared" ref="N6:N7" si="9">IF(AW6=0,AT6,"속도계이상")</f>
        <v>1.179</v>
      </c>
      <c r="O6" s="163">
        <f t="shared" ref="O6:O7" si="10">IF(AW6=0,AU6,"속도계이상")</f>
        <v>20.164000000000001</v>
      </c>
      <c r="P6" s="164">
        <f t="shared" ref="P6:P7" si="11">AQ6/60</f>
        <v>0</v>
      </c>
      <c r="Q6" s="165">
        <f t="shared" ref="Q6:Q7" si="12">AN6</f>
        <v>83</v>
      </c>
      <c r="R6" s="166">
        <f t="shared" ref="R6:R7" si="13">AC6/(AH6-AI6-AJ6)</f>
        <v>27.856746652938082</v>
      </c>
      <c r="S6" s="138">
        <f t="shared" ref="S6:S7" si="14">IF(AW6=0,AL6,"속도계이상")</f>
        <v>79</v>
      </c>
      <c r="T6" s="138">
        <f t="shared" ref="T6:T7" si="15">IF(AW6=0,AM6,"속도계이상")</f>
        <v>1351</v>
      </c>
      <c r="U6" t="s">
        <v>115</v>
      </c>
      <c r="V6" s="5" t="s">
        <v>116</v>
      </c>
      <c r="W6" t="s">
        <v>115</v>
      </c>
      <c r="X6" s="5" t="s">
        <v>116</v>
      </c>
      <c r="Y6" t="s">
        <v>173</v>
      </c>
      <c r="Z6" t="s">
        <v>165</v>
      </c>
      <c r="AA6" t="s">
        <v>48</v>
      </c>
      <c r="AB6">
        <v>530</v>
      </c>
      <c r="AC6" s="1">
        <v>6700.0519999999997</v>
      </c>
      <c r="AD6" s="1">
        <v>3413.4769999999999</v>
      </c>
      <c r="AE6" s="28">
        <v>1.9630000000000001</v>
      </c>
      <c r="AF6">
        <v>2.2000000000000002</v>
      </c>
      <c r="AG6">
        <v>12.584</v>
      </c>
      <c r="AH6">
        <v>407.68216200000001</v>
      </c>
      <c r="AI6">
        <v>28.425225999999999</v>
      </c>
      <c r="AJ6">
        <v>138.73882800000001</v>
      </c>
      <c r="AK6">
        <v>1717</v>
      </c>
      <c r="AL6">
        <v>79</v>
      </c>
      <c r="AM6">
        <v>1351</v>
      </c>
      <c r="AN6">
        <v>83</v>
      </c>
      <c r="AO6">
        <v>16.434498000000001</v>
      </c>
      <c r="AP6">
        <v>7891.5</v>
      </c>
      <c r="AQ6">
        <v>0</v>
      </c>
      <c r="AR6">
        <v>80</v>
      </c>
      <c r="AS6">
        <v>22023</v>
      </c>
      <c r="AT6">
        <v>1.179</v>
      </c>
      <c r="AU6">
        <v>20.164000000000001</v>
      </c>
      <c r="AV6">
        <v>0</v>
      </c>
      <c r="AW6">
        <v>0</v>
      </c>
      <c r="AX6" s="29">
        <v>0.46</v>
      </c>
      <c r="AY6">
        <v>0.89227272727272722</v>
      </c>
      <c r="AZ6" t="s">
        <v>68</v>
      </c>
      <c r="BA6" t="s">
        <v>170</v>
      </c>
      <c r="BB6">
        <v>1</v>
      </c>
      <c r="BC6" t="s">
        <v>201</v>
      </c>
      <c r="BD6">
        <v>1</v>
      </c>
      <c r="BE6">
        <v>25424.57</v>
      </c>
      <c r="BF6">
        <v>0.26352665944792775</v>
      </c>
      <c r="BG6">
        <v>0.23513765113467369</v>
      </c>
      <c r="BH6">
        <v>66284.968000000008</v>
      </c>
      <c r="BI6">
        <v>0.10107950870550317</v>
      </c>
      <c r="BJ6">
        <v>9.0190488904046684E-2</v>
      </c>
      <c r="BK6">
        <v>1</v>
      </c>
      <c r="BL6" t="s">
        <v>67</v>
      </c>
      <c r="BM6">
        <v>-1</v>
      </c>
      <c r="BN6" t="s">
        <v>213</v>
      </c>
    </row>
    <row r="7" spans="1:66">
      <c r="A7" s="139" t="str">
        <f t="shared" si="0"/>
        <v>인천제물포교통</v>
      </c>
      <c r="B7" s="139" t="str">
        <f t="shared" si="1"/>
        <v>30</v>
      </c>
      <c r="C7" s="140" t="str">
        <f t="shared" si="2"/>
        <v>70바2783</v>
      </c>
      <c r="D7" s="128" t="str">
        <f t="shared" si="3"/>
        <v>대형</v>
      </c>
      <c r="E7" s="124" t="str">
        <f t="shared" ref="E7:E18" si="16">AZ7</f>
        <v>B</v>
      </c>
      <c r="F7" s="147">
        <f t="shared" ref="F7:F18" si="17">G7/H7</f>
        <v>0.9257142857142856</v>
      </c>
      <c r="G7" s="148">
        <f t="shared" ref="G7:G18" si="18">AE7</f>
        <v>1.944</v>
      </c>
      <c r="H7" s="149">
        <f t="shared" ref="H7:H18" si="19">AF7</f>
        <v>2.1</v>
      </c>
      <c r="I7" s="150">
        <f t="shared" si="4"/>
        <v>6578.22</v>
      </c>
      <c r="J7" s="151">
        <f t="shared" si="5"/>
        <v>6.3236922068707319E-2</v>
      </c>
      <c r="K7" s="151">
        <f t="shared" si="6"/>
        <v>0.34513989887487112</v>
      </c>
      <c r="L7" s="151">
        <f t="shared" si="7"/>
        <v>0.23699420207898184</v>
      </c>
      <c r="M7" s="152">
        <f t="shared" si="8"/>
        <v>14.407</v>
      </c>
      <c r="N7" s="153">
        <f t="shared" si="9"/>
        <v>2.1429999999999998</v>
      </c>
      <c r="O7" s="153">
        <f t="shared" si="10"/>
        <v>50.622</v>
      </c>
      <c r="P7" s="154">
        <f t="shared" si="11"/>
        <v>0</v>
      </c>
      <c r="Q7" s="155">
        <f t="shared" si="12"/>
        <v>78</v>
      </c>
      <c r="R7" s="156">
        <f t="shared" si="13"/>
        <v>28.304404507271887</v>
      </c>
      <c r="S7" s="141">
        <f t="shared" si="14"/>
        <v>141</v>
      </c>
      <c r="T7" s="141">
        <f t="shared" si="15"/>
        <v>3330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174</v>
      </c>
      <c r="Z7" s="4" t="s">
        <v>165</v>
      </c>
      <c r="AA7" s="4" t="s">
        <v>48</v>
      </c>
      <c r="AB7" s="4">
        <v>530</v>
      </c>
      <c r="AC7" s="4">
        <v>6578.22</v>
      </c>
      <c r="AD7" s="4">
        <v>3384.473</v>
      </c>
      <c r="AE7" s="4">
        <v>1.944</v>
      </c>
      <c r="AF7" s="4">
        <v>2.1</v>
      </c>
      <c r="AG7" s="4">
        <v>14.407</v>
      </c>
      <c r="AH7" s="4">
        <v>392.83411000000001</v>
      </c>
      <c r="AI7" s="4">
        <v>24.841619999999999</v>
      </c>
      <c r="AJ7" s="4">
        <v>135.58272500000001</v>
      </c>
      <c r="AK7" s="4">
        <v>1559</v>
      </c>
      <c r="AL7" s="4">
        <v>141</v>
      </c>
      <c r="AM7" s="4">
        <v>3330</v>
      </c>
      <c r="AN7" s="4">
        <v>78</v>
      </c>
      <c r="AO7" s="4">
        <v>16.745540999999999</v>
      </c>
      <c r="AP7" s="4">
        <v>8111.2</v>
      </c>
      <c r="AQ7" s="4">
        <v>0</v>
      </c>
      <c r="AR7" s="4">
        <v>86</v>
      </c>
      <c r="AS7" s="4">
        <v>25129</v>
      </c>
      <c r="AT7" s="4">
        <v>2.1429999999999998</v>
      </c>
      <c r="AU7" s="4">
        <v>50.622</v>
      </c>
      <c r="AV7" s="4">
        <v>0</v>
      </c>
      <c r="AW7" s="4">
        <v>0</v>
      </c>
      <c r="AX7" s="30">
        <v>0.49</v>
      </c>
      <c r="AY7">
        <v>0.9257142857142856</v>
      </c>
      <c r="AZ7" t="s">
        <v>67</v>
      </c>
      <c r="BA7" t="s">
        <v>170</v>
      </c>
      <c r="BB7">
        <v>2</v>
      </c>
      <c r="BC7" t="s">
        <v>212</v>
      </c>
      <c r="BD7">
        <v>1</v>
      </c>
      <c r="BE7">
        <v>25424.57</v>
      </c>
      <c r="BF7">
        <v>0.25873475932926299</v>
      </c>
      <c r="BG7">
        <v>0.23951446292194628</v>
      </c>
      <c r="BH7">
        <v>66284.968000000008</v>
      </c>
      <c r="BI7">
        <v>9.9241505253498799E-2</v>
      </c>
      <c r="BJ7">
        <v>9.1869279148953167E-2</v>
      </c>
      <c r="BK7">
        <v>1</v>
      </c>
      <c r="BL7" t="s">
        <v>67</v>
      </c>
      <c r="BM7">
        <v>0</v>
      </c>
      <c r="BN7" t="s">
        <v>199</v>
      </c>
    </row>
    <row r="8" spans="1:66">
      <c r="A8" s="136" t="str">
        <f t="shared" ref="A8:A18" si="20">W8</f>
        <v>인천제물포교통</v>
      </c>
      <c r="B8" s="136" t="str">
        <f t="shared" ref="B8:B18" si="21">V8</f>
        <v>30</v>
      </c>
      <c r="C8" s="137" t="str">
        <f t="shared" ref="C8:C18" si="22">Y8</f>
        <v>70바2802</v>
      </c>
      <c r="D8" s="112" t="str">
        <f t="shared" ref="D8:D18" si="23">Z8</f>
        <v>대형</v>
      </c>
      <c r="E8" s="108" t="str">
        <f t="shared" si="16"/>
        <v>B</v>
      </c>
      <c r="F8" s="157">
        <f t="shared" si="17"/>
        <v>0.94523809523809521</v>
      </c>
      <c r="G8" s="158">
        <f t="shared" si="18"/>
        <v>1.9850000000000001</v>
      </c>
      <c r="H8" s="159">
        <f t="shared" si="19"/>
        <v>2.1</v>
      </c>
      <c r="I8" s="160">
        <f t="shared" ref="I8:I18" si="24">AC8</f>
        <v>4893.0290000000005</v>
      </c>
      <c r="J8" s="161">
        <f t="shared" ref="J8:J18" si="25">AI8/AH8</f>
        <v>7.09069331728963E-2</v>
      </c>
      <c r="K8" s="161">
        <f t="shared" ref="K8:K18" si="26">AJ8/AH8</f>
        <v>0.38603854939461713</v>
      </c>
      <c r="L8" s="161">
        <f t="shared" ref="L8:L18" si="27">AK8/AC8</f>
        <v>0.17392089848639766</v>
      </c>
      <c r="M8" s="162">
        <f t="shared" ref="M8:M18" si="28">AG8</f>
        <v>16.356000000000002</v>
      </c>
      <c r="N8" s="163">
        <f t="shared" ref="N8:N18" si="29">IF(AW8=0,AT8,"속도계이상")</f>
        <v>0.32700000000000001</v>
      </c>
      <c r="O8" s="163">
        <f t="shared" ref="O8:O18" si="30">IF(AW8=0,AU8,"속도계이상")</f>
        <v>49.253999999999998</v>
      </c>
      <c r="P8" s="164">
        <f t="shared" ref="P8:P18" si="31">AQ8/60</f>
        <v>0</v>
      </c>
      <c r="Q8" s="165">
        <f t="shared" ref="Q8:Q18" si="32">AN8</f>
        <v>76</v>
      </c>
      <c r="R8" s="166">
        <f t="shared" ref="R8:R18" si="33">AC8/(AH8-AI8-AJ8)</f>
        <v>29.162579703054227</v>
      </c>
      <c r="S8" s="138">
        <f t="shared" ref="S8:S18" si="34">IF(AW8=0,AL8,"속도계이상")</f>
        <v>16</v>
      </c>
      <c r="T8" s="138">
        <f t="shared" ref="T8:T18" si="35">IF(AW8=0,AM8,"속도계이상")</f>
        <v>2410</v>
      </c>
      <c r="U8" t="s">
        <v>115</v>
      </c>
      <c r="V8" s="5" t="s">
        <v>116</v>
      </c>
      <c r="W8" t="s">
        <v>115</v>
      </c>
      <c r="X8" s="5" t="s">
        <v>116</v>
      </c>
      <c r="Y8" t="s">
        <v>260</v>
      </c>
      <c r="Z8" t="s">
        <v>165</v>
      </c>
      <c r="AA8" t="s">
        <v>48</v>
      </c>
      <c r="AB8">
        <v>530</v>
      </c>
      <c r="AC8" s="1">
        <v>4893.0290000000005</v>
      </c>
      <c r="AD8" s="1">
        <v>2464.529</v>
      </c>
      <c r="AE8" s="28">
        <v>1.9850000000000001</v>
      </c>
      <c r="AF8">
        <v>2.1</v>
      </c>
      <c r="AG8">
        <v>16.356000000000002</v>
      </c>
      <c r="AH8">
        <v>308.96438499999999</v>
      </c>
      <c r="AI8">
        <v>21.907717000000002</v>
      </c>
      <c r="AJ8">
        <v>119.27216300000001</v>
      </c>
      <c r="AK8">
        <v>851</v>
      </c>
      <c r="AL8">
        <v>16</v>
      </c>
      <c r="AM8">
        <v>2410</v>
      </c>
      <c r="AN8">
        <v>76</v>
      </c>
      <c r="AO8">
        <v>15.836869999999999</v>
      </c>
      <c r="AP8">
        <v>8989.7000000000007</v>
      </c>
      <c r="AQ8">
        <v>0</v>
      </c>
      <c r="AR8">
        <v>89</v>
      </c>
      <c r="AS8">
        <v>55814</v>
      </c>
      <c r="AT8">
        <v>0.32700000000000001</v>
      </c>
      <c r="AU8">
        <v>49.253999999999998</v>
      </c>
      <c r="AV8">
        <v>0</v>
      </c>
      <c r="AW8">
        <v>0</v>
      </c>
      <c r="AX8" s="29">
        <v>0.53</v>
      </c>
      <c r="AY8">
        <v>0.94523809523809521</v>
      </c>
      <c r="AZ8" t="s">
        <v>67</v>
      </c>
      <c r="BA8" t="s">
        <v>170</v>
      </c>
      <c r="BB8">
        <v>1</v>
      </c>
      <c r="BC8" t="s">
        <v>206</v>
      </c>
      <c r="BD8">
        <v>1</v>
      </c>
      <c r="BE8">
        <v>25424.57</v>
      </c>
      <c r="BF8">
        <v>0.19245277304591585</v>
      </c>
      <c r="BG8">
        <v>0.18191369261721094</v>
      </c>
      <c r="BH8">
        <v>66284.968000000008</v>
      </c>
      <c r="BI8">
        <v>7.3818078934578341E-2</v>
      </c>
      <c r="BJ8">
        <v>6.9775660326256192E-2</v>
      </c>
      <c r="BK8">
        <v>1</v>
      </c>
      <c r="BL8" t="s">
        <v>219</v>
      </c>
      <c r="BM8">
        <v>-1</v>
      </c>
      <c r="BN8" t="s">
        <v>213</v>
      </c>
    </row>
    <row r="9" spans="1:66">
      <c r="A9" s="139" t="str">
        <f t="shared" si="20"/>
        <v>인천제물포교통</v>
      </c>
      <c r="B9" s="139" t="str">
        <f t="shared" si="21"/>
        <v>30</v>
      </c>
      <c r="C9" s="140" t="str">
        <f t="shared" si="22"/>
        <v>70바2829</v>
      </c>
      <c r="D9" s="128" t="str">
        <f t="shared" si="23"/>
        <v>대형</v>
      </c>
      <c r="E9" s="124" t="str">
        <f t="shared" si="16"/>
        <v>D</v>
      </c>
      <c r="F9" s="147">
        <f t="shared" si="17"/>
        <v>0.83954545454545448</v>
      </c>
      <c r="G9" s="148">
        <f t="shared" si="18"/>
        <v>1.847</v>
      </c>
      <c r="H9" s="149">
        <f t="shared" si="19"/>
        <v>2.2000000000000002</v>
      </c>
      <c r="I9" s="150">
        <f t="shared" si="24"/>
        <v>1625.2650000000001</v>
      </c>
      <c r="J9" s="151">
        <f t="shared" si="25"/>
        <v>9.9345164315866846E-2</v>
      </c>
      <c r="K9" s="151">
        <f t="shared" si="26"/>
        <v>0.34821178862573426</v>
      </c>
      <c r="L9" s="151">
        <f t="shared" si="27"/>
        <v>0.24795956351733409</v>
      </c>
      <c r="M9" s="152">
        <f t="shared" si="28"/>
        <v>13.518000000000001</v>
      </c>
      <c r="N9" s="153">
        <f t="shared" si="29"/>
        <v>2.153</v>
      </c>
      <c r="O9" s="153">
        <f t="shared" si="30"/>
        <v>20.058</v>
      </c>
      <c r="P9" s="154">
        <f t="shared" si="31"/>
        <v>0</v>
      </c>
      <c r="Q9" s="155">
        <f t="shared" si="32"/>
        <v>74</v>
      </c>
      <c r="R9" s="156">
        <f t="shared" si="33"/>
        <v>28.062390981358266</v>
      </c>
      <c r="S9" s="141">
        <f t="shared" si="34"/>
        <v>35</v>
      </c>
      <c r="T9" s="141">
        <f t="shared" si="35"/>
        <v>326</v>
      </c>
      <c r="U9" t="s">
        <v>115</v>
      </c>
      <c r="V9" s="5" t="s">
        <v>116</v>
      </c>
      <c r="W9" t="s">
        <v>115</v>
      </c>
      <c r="X9" s="5" t="s">
        <v>116</v>
      </c>
      <c r="Y9" t="s">
        <v>176</v>
      </c>
      <c r="Z9" t="s">
        <v>165</v>
      </c>
      <c r="AA9" t="s">
        <v>48</v>
      </c>
      <c r="AB9">
        <v>530</v>
      </c>
      <c r="AC9" s="1">
        <v>1625.2650000000001</v>
      </c>
      <c r="AD9" s="1">
        <v>879.91600000000005</v>
      </c>
      <c r="AE9" s="28">
        <v>1.847</v>
      </c>
      <c r="AF9">
        <v>2.2000000000000002</v>
      </c>
      <c r="AG9">
        <v>13.518000000000001</v>
      </c>
      <c r="AH9">
        <v>104.836376</v>
      </c>
      <c r="AI9">
        <v>10.414987</v>
      </c>
      <c r="AJ9">
        <v>36.505262000000002</v>
      </c>
      <c r="AK9">
        <v>403</v>
      </c>
      <c r="AL9">
        <v>35</v>
      </c>
      <c r="AM9">
        <v>326</v>
      </c>
      <c r="AN9">
        <v>74</v>
      </c>
      <c r="AO9">
        <v>15.502872</v>
      </c>
      <c r="AP9">
        <v>3214.6</v>
      </c>
      <c r="AQ9">
        <v>0</v>
      </c>
      <c r="AR9">
        <v>37</v>
      </c>
      <c r="AS9">
        <v>19724</v>
      </c>
      <c r="AT9">
        <v>2.153</v>
      </c>
      <c r="AU9">
        <v>20.058</v>
      </c>
      <c r="AV9">
        <v>804</v>
      </c>
      <c r="AW9">
        <v>0</v>
      </c>
      <c r="AX9" s="29">
        <v>0.45</v>
      </c>
      <c r="AY9">
        <v>0.83954545454545448</v>
      </c>
      <c r="AZ9" t="s">
        <v>66</v>
      </c>
      <c r="BA9" t="s">
        <v>170</v>
      </c>
      <c r="BB9">
        <v>1</v>
      </c>
      <c r="BC9" t="s">
        <v>172</v>
      </c>
      <c r="BD9">
        <v>4</v>
      </c>
      <c r="BE9">
        <v>25424.57</v>
      </c>
      <c r="BF9">
        <v>6.392497493566264E-2</v>
      </c>
      <c r="BG9">
        <v>5.3667922139167677E-2</v>
      </c>
      <c r="BH9">
        <v>66284.968000000008</v>
      </c>
      <c r="BI9">
        <v>2.4519360105899123E-2</v>
      </c>
      <c r="BJ9">
        <v>2.0585117325270762E-2</v>
      </c>
      <c r="BK9">
        <v>1</v>
      </c>
      <c r="BL9" t="s">
        <v>66</v>
      </c>
      <c r="BM9">
        <v>0</v>
      </c>
      <c r="BN9" t="s">
        <v>199</v>
      </c>
    </row>
    <row r="10" spans="1:66">
      <c r="A10" s="136" t="str">
        <f t="shared" si="20"/>
        <v>인천제물포교통</v>
      </c>
      <c r="B10" s="136" t="str">
        <f t="shared" si="21"/>
        <v>78</v>
      </c>
      <c r="C10" s="137" t="str">
        <f t="shared" si="22"/>
        <v>70바2770</v>
      </c>
      <c r="D10" s="112" t="str">
        <f t="shared" si="23"/>
        <v>중형</v>
      </c>
      <c r="E10" s="108" t="str">
        <f t="shared" si="16"/>
        <v>F</v>
      </c>
      <c r="F10" s="157">
        <f t="shared" si="17"/>
        <v>0.71148148148148149</v>
      </c>
      <c r="G10" s="158">
        <f t="shared" si="18"/>
        <v>1.921</v>
      </c>
      <c r="H10" s="159">
        <f t="shared" si="19"/>
        <v>2.7</v>
      </c>
      <c r="I10" s="160">
        <f t="shared" si="24"/>
        <v>863.06700000000001</v>
      </c>
      <c r="J10" s="161">
        <f t="shared" si="25"/>
        <v>3.9332811724818173E-2</v>
      </c>
      <c r="K10" s="161">
        <f t="shared" si="26"/>
        <v>0.38765468339735787</v>
      </c>
      <c r="L10" s="161">
        <f t="shared" si="27"/>
        <v>0.2931406252353525</v>
      </c>
      <c r="M10" s="162">
        <f t="shared" si="28"/>
        <v>14.676</v>
      </c>
      <c r="N10" s="163">
        <f t="shared" si="29"/>
        <v>1.8540000000000001</v>
      </c>
      <c r="O10" s="163">
        <f t="shared" si="30"/>
        <v>53.53</v>
      </c>
      <c r="P10" s="164">
        <f t="shared" si="31"/>
        <v>0</v>
      </c>
      <c r="Q10" s="165">
        <f t="shared" si="32"/>
        <v>74</v>
      </c>
      <c r="R10" s="166">
        <f t="shared" si="33"/>
        <v>29.535440170343637</v>
      </c>
      <c r="S10" s="138">
        <f t="shared" si="34"/>
        <v>16</v>
      </c>
      <c r="T10" s="138">
        <f t="shared" si="35"/>
        <v>462</v>
      </c>
      <c r="U10" t="s">
        <v>115</v>
      </c>
      <c r="V10" t="s">
        <v>117</v>
      </c>
      <c r="W10" s="4" t="s">
        <v>115</v>
      </c>
      <c r="X10" s="4" t="s">
        <v>117</v>
      </c>
      <c r="Y10" s="4" t="s">
        <v>242</v>
      </c>
      <c r="Z10" s="4" t="s">
        <v>243</v>
      </c>
      <c r="AA10" s="4" t="s">
        <v>48</v>
      </c>
      <c r="AB10" s="4">
        <v>530</v>
      </c>
      <c r="AC10" s="4">
        <v>863.06700000000001</v>
      </c>
      <c r="AD10" s="4">
        <v>449.21</v>
      </c>
      <c r="AE10" s="4">
        <v>1.921</v>
      </c>
      <c r="AF10" s="4">
        <v>2.7</v>
      </c>
      <c r="AG10" s="4">
        <v>14.676</v>
      </c>
      <c r="AH10" s="4">
        <v>50.996099999999998</v>
      </c>
      <c r="AI10" s="4">
        <v>2.0058199999999999</v>
      </c>
      <c r="AJ10" s="4">
        <v>19.768877</v>
      </c>
      <c r="AK10" s="4">
        <v>253</v>
      </c>
      <c r="AL10" s="4">
        <v>16</v>
      </c>
      <c r="AM10" s="4">
        <v>462</v>
      </c>
      <c r="AN10" s="4">
        <v>74</v>
      </c>
      <c r="AO10" s="4">
        <v>16.924175999999999</v>
      </c>
      <c r="AP10" s="4">
        <v>1736.8</v>
      </c>
      <c r="AQ10" s="4">
        <v>0</v>
      </c>
      <c r="AR10" s="4">
        <v>15</v>
      </c>
      <c r="AS10" s="4">
        <v>8950</v>
      </c>
      <c r="AT10" s="4">
        <v>1.8540000000000001</v>
      </c>
      <c r="AU10" s="4">
        <v>53.53</v>
      </c>
      <c r="AV10" s="4">
        <v>7</v>
      </c>
      <c r="AW10" s="4">
        <v>0</v>
      </c>
      <c r="AX10" s="30">
        <v>0.47</v>
      </c>
      <c r="AY10">
        <v>0.71148148148148149</v>
      </c>
      <c r="AZ10" t="s">
        <v>69</v>
      </c>
      <c r="BA10" t="s">
        <v>202</v>
      </c>
      <c r="BB10">
        <v>1</v>
      </c>
      <c r="BC10" t="s">
        <v>305</v>
      </c>
      <c r="BD10">
        <v>1</v>
      </c>
      <c r="BE10">
        <v>863.06700000000001</v>
      </c>
      <c r="BF10">
        <v>1</v>
      </c>
      <c r="BG10">
        <v>0.71148148148148149</v>
      </c>
      <c r="BH10">
        <v>66284.968000000008</v>
      </c>
      <c r="BI10">
        <v>1.3020553921063972E-2</v>
      </c>
      <c r="BJ10">
        <v>9.2638829934681075E-3</v>
      </c>
      <c r="BK10">
        <v>1</v>
      </c>
      <c r="BL10" t="s">
        <v>66</v>
      </c>
      <c r="BM10">
        <v>-1</v>
      </c>
      <c r="BN10" t="s">
        <v>213</v>
      </c>
    </row>
    <row r="11" spans="1:66">
      <c r="A11" s="139" t="str">
        <f t="shared" si="20"/>
        <v>인천제물포교통</v>
      </c>
      <c r="B11" s="139" t="str">
        <f t="shared" si="21"/>
        <v>급행97</v>
      </c>
      <c r="C11" s="140" t="str">
        <f t="shared" si="22"/>
        <v>70바2445</v>
      </c>
      <c r="D11" s="128" t="str">
        <f t="shared" si="23"/>
        <v>대형</v>
      </c>
      <c r="E11" s="124" t="str">
        <f t="shared" si="16"/>
        <v>D</v>
      </c>
      <c r="F11" s="147">
        <f t="shared" si="17"/>
        <v>0.81240000000000001</v>
      </c>
      <c r="G11" s="148">
        <f t="shared" si="18"/>
        <v>2.0310000000000001</v>
      </c>
      <c r="H11" s="149">
        <f t="shared" si="19"/>
        <v>2.5</v>
      </c>
      <c r="I11" s="150">
        <f t="shared" si="24"/>
        <v>6222.5010000000002</v>
      </c>
      <c r="J11" s="151">
        <f t="shared" si="25"/>
        <v>8.0420723326058347E-2</v>
      </c>
      <c r="K11" s="151">
        <f t="shared" si="26"/>
        <v>0.38002411333192104</v>
      </c>
      <c r="L11" s="151">
        <f t="shared" si="27"/>
        <v>0.23495375894676432</v>
      </c>
      <c r="M11" s="152">
        <f t="shared" si="28"/>
        <v>15.666</v>
      </c>
      <c r="N11" s="153">
        <f t="shared" si="29"/>
        <v>1.35</v>
      </c>
      <c r="O11" s="153">
        <f t="shared" si="30"/>
        <v>27.24</v>
      </c>
      <c r="P11" s="154">
        <f t="shared" si="31"/>
        <v>0</v>
      </c>
      <c r="Q11" s="155">
        <f t="shared" si="32"/>
        <v>73</v>
      </c>
      <c r="R11" s="156">
        <f t="shared" si="33"/>
        <v>28.408481344464892</v>
      </c>
      <c r="S11" s="141">
        <f t="shared" si="34"/>
        <v>84</v>
      </c>
      <c r="T11" s="141">
        <f t="shared" si="35"/>
        <v>1695</v>
      </c>
      <c r="U11" t="s">
        <v>115</v>
      </c>
      <c r="V11" s="5" t="s">
        <v>118</v>
      </c>
      <c r="W11" t="s">
        <v>115</v>
      </c>
      <c r="X11" s="5" t="s">
        <v>118</v>
      </c>
      <c r="Y11" t="s">
        <v>177</v>
      </c>
      <c r="Z11" t="s">
        <v>165</v>
      </c>
      <c r="AA11" t="s">
        <v>48</v>
      </c>
      <c r="AB11">
        <v>530</v>
      </c>
      <c r="AC11" s="1">
        <v>6222.5010000000002</v>
      </c>
      <c r="AD11" s="1">
        <v>3064.4029999999998</v>
      </c>
      <c r="AE11" s="28">
        <v>2.0310000000000001</v>
      </c>
      <c r="AF11">
        <v>2.5</v>
      </c>
      <c r="AG11">
        <v>15.666</v>
      </c>
      <c r="AH11">
        <v>405.95800000000003</v>
      </c>
      <c r="AI11">
        <v>32.647435999999999</v>
      </c>
      <c r="AJ11">
        <v>154.27382900000001</v>
      </c>
      <c r="AK11">
        <v>1462</v>
      </c>
      <c r="AL11">
        <v>84</v>
      </c>
      <c r="AM11">
        <v>1695</v>
      </c>
      <c r="AN11">
        <v>73</v>
      </c>
      <c r="AO11">
        <v>15.327942</v>
      </c>
      <c r="AP11">
        <v>6247.1</v>
      </c>
      <c r="AQ11">
        <v>0</v>
      </c>
      <c r="AR11">
        <v>131</v>
      </c>
      <c r="AS11">
        <v>68573</v>
      </c>
      <c r="AT11">
        <v>1.35</v>
      </c>
      <c r="AU11">
        <v>27.24</v>
      </c>
      <c r="AV11">
        <v>0</v>
      </c>
      <c r="AW11">
        <v>0</v>
      </c>
      <c r="AX11" s="29">
        <v>0.54</v>
      </c>
      <c r="AY11">
        <v>0.81240000000000001</v>
      </c>
      <c r="AZ11" t="s">
        <v>66</v>
      </c>
      <c r="BA11" t="s">
        <v>203</v>
      </c>
      <c r="BB11">
        <v>1</v>
      </c>
      <c r="BC11" t="s">
        <v>204</v>
      </c>
      <c r="BD11">
        <v>1</v>
      </c>
      <c r="BE11">
        <v>39997.330999999998</v>
      </c>
      <c r="BF11">
        <v>0.1555729056021263</v>
      </c>
      <c r="BG11">
        <v>0.12638742851116741</v>
      </c>
      <c r="BH11">
        <v>66284.968000000008</v>
      </c>
      <c r="BI11">
        <v>9.3874994402954215E-2</v>
      </c>
      <c r="BJ11">
        <v>7.6264045452960005E-2</v>
      </c>
      <c r="BK11">
        <v>1</v>
      </c>
      <c r="BL11" t="s">
        <v>66</v>
      </c>
      <c r="BM11">
        <v>0</v>
      </c>
      <c r="BN11" t="s">
        <v>199</v>
      </c>
    </row>
    <row r="12" spans="1:66" s="2" customFormat="1">
      <c r="A12" s="136" t="str">
        <f t="shared" si="20"/>
        <v>인천제물포교통</v>
      </c>
      <c r="B12" s="136" t="str">
        <f t="shared" si="21"/>
        <v>급행97</v>
      </c>
      <c r="C12" s="137" t="str">
        <f t="shared" si="22"/>
        <v>70바2831</v>
      </c>
      <c r="D12" s="112" t="str">
        <f t="shared" si="23"/>
        <v>대형</v>
      </c>
      <c r="E12" s="108" t="str">
        <f t="shared" si="16"/>
        <v>C</v>
      </c>
      <c r="F12" s="157">
        <f t="shared" si="17"/>
        <v>0.88333333333333341</v>
      </c>
      <c r="G12" s="158">
        <f t="shared" si="18"/>
        <v>2.12</v>
      </c>
      <c r="H12" s="159">
        <f t="shared" si="19"/>
        <v>2.4</v>
      </c>
      <c r="I12" s="160">
        <f t="shared" si="24"/>
        <v>2465.1669999999999</v>
      </c>
      <c r="J12" s="161">
        <f t="shared" si="25"/>
        <v>3.6144472937795734E-2</v>
      </c>
      <c r="K12" s="161">
        <f t="shared" si="26"/>
        <v>0.36833090249410311</v>
      </c>
      <c r="L12" s="161">
        <f t="shared" si="27"/>
        <v>0.20485427559268804</v>
      </c>
      <c r="M12" s="162">
        <f t="shared" si="28"/>
        <v>11.946</v>
      </c>
      <c r="N12" s="163">
        <f t="shared" si="29"/>
        <v>0.28399999999999997</v>
      </c>
      <c r="O12" s="163">
        <f t="shared" si="30"/>
        <v>9.6950000000000003</v>
      </c>
      <c r="P12" s="164">
        <f t="shared" si="31"/>
        <v>0</v>
      </c>
      <c r="Q12" s="165">
        <f t="shared" si="32"/>
        <v>72</v>
      </c>
      <c r="R12" s="166">
        <f t="shared" si="33"/>
        <v>26.254268345985366</v>
      </c>
      <c r="S12" s="138">
        <f t="shared" si="34"/>
        <v>7</v>
      </c>
      <c r="T12" s="138">
        <f t="shared" si="35"/>
        <v>239</v>
      </c>
      <c r="U12" t="s">
        <v>115</v>
      </c>
      <c r="V12" s="5" t="s">
        <v>118</v>
      </c>
      <c r="W12" t="s">
        <v>115</v>
      </c>
      <c r="X12" s="5" t="s">
        <v>118</v>
      </c>
      <c r="Y12" t="s">
        <v>178</v>
      </c>
      <c r="Z12" t="s">
        <v>165</v>
      </c>
      <c r="AA12" t="s">
        <v>48</v>
      </c>
      <c r="AB12">
        <v>530</v>
      </c>
      <c r="AC12" s="1">
        <v>2465.1669999999999</v>
      </c>
      <c r="AD12" s="1">
        <v>1162.752</v>
      </c>
      <c r="AE12" s="28">
        <v>2.12</v>
      </c>
      <c r="AF12">
        <v>2.4</v>
      </c>
      <c r="AG12">
        <v>11.946</v>
      </c>
      <c r="AH12">
        <v>157.669141</v>
      </c>
      <c r="AI12">
        <v>5.698868</v>
      </c>
      <c r="AJ12">
        <v>58.074416999999997</v>
      </c>
      <c r="AK12">
        <v>505</v>
      </c>
      <c r="AL12">
        <v>7</v>
      </c>
      <c r="AM12">
        <v>239</v>
      </c>
      <c r="AN12">
        <v>72</v>
      </c>
      <c r="AO12">
        <v>15.635063000000001</v>
      </c>
      <c r="AP12">
        <v>826.7</v>
      </c>
      <c r="AQ12">
        <v>0</v>
      </c>
      <c r="AR12">
        <v>44</v>
      </c>
      <c r="AS12">
        <v>24264</v>
      </c>
      <c r="AT12">
        <v>0.28399999999999997</v>
      </c>
      <c r="AU12">
        <v>9.6950000000000003</v>
      </c>
      <c r="AV12">
        <v>21457</v>
      </c>
      <c r="AW12">
        <v>0</v>
      </c>
      <c r="AX12" s="29">
        <v>0.51</v>
      </c>
      <c r="AY12" s="2">
        <v>0.88333333333333341</v>
      </c>
      <c r="AZ12" s="2" t="s">
        <v>68</v>
      </c>
      <c r="BA12" s="2" t="s">
        <v>203</v>
      </c>
      <c r="BB12" s="2">
        <v>2</v>
      </c>
      <c r="BC12" s="2" t="s">
        <v>228</v>
      </c>
      <c r="BD12" s="2">
        <v>4</v>
      </c>
      <c r="BE12" s="2">
        <v>39997.330999999998</v>
      </c>
      <c r="BF12" s="2">
        <v>6.1633287481107177E-2</v>
      </c>
      <c r="BG12" s="2">
        <v>5.4442737274978011E-2</v>
      </c>
      <c r="BH12" s="2">
        <v>66284.968000000008</v>
      </c>
      <c r="BI12" s="2">
        <v>3.7190438109587678E-2</v>
      </c>
      <c r="BJ12" s="2">
        <v>3.2851553663469119E-2</v>
      </c>
      <c r="BK12" s="2">
        <v>1</v>
      </c>
      <c r="BL12" s="2" t="s">
        <v>68</v>
      </c>
      <c r="BM12" s="2">
        <v>0</v>
      </c>
      <c r="BN12" s="2" t="s">
        <v>199</v>
      </c>
    </row>
    <row r="13" spans="1:66">
      <c r="A13" s="139" t="str">
        <f t="shared" si="20"/>
        <v>인천제물포교통</v>
      </c>
      <c r="B13" s="139" t="str">
        <f t="shared" si="21"/>
        <v>급행97</v>
      </c>
      <c r="C13" s="140" t="str">
        <f t="shared" si="22"/>
        <v>70바2832</v>
      </c>
      <c r="D13" s="128" t="str">
        <f t="shared" si="23"/>
        <v>대형</v>
      </c>
      <c r="E13" s="124" t="str">
        <f t="shared" si="16"/>
        <v>C</v>
      </c>
      <c r="F13" s="147">
        <f t="shared" si="17"/>
        <v>0.89833333333333343</v>
      </c>
      <c r="G13" s="148">
        <f t="shared" si="18"/>
        <v>2.1560000000000001</v>
      </c>
      <c r="H13" s="149">
        <f t="shared" si="19"/>
        <v>2.4</v>
      </c>
      <c r="I13" s="150">
        <f t="shared" si="24"/>
        <v>6091.58</v>
      </c>
      <c r="J13" s="151">
        <f t="shared" si="25"/>
        <v>4.8854025117582939E-2</v>
      </c>
      <c r="K13" s="151">
        <f t="shared" si="26"/>
        <v>0.37000696003786249</v>
      </c>
      <c r="L13" s="151">
        <f t="shared" si="27"/>
        <v>0.22604972765686407</v>
      </c>
      <c r="M13" s="152">
        <f t="shared" si="28"/>
        <v>12.644</v>
      </c>
      <c r="N13" s="153">
        <f t="shared" si="29"/>
        <v>0.95199999999999996</v>
      </c>
      <c r="O13" s="153">
        <f t="shared" si="30"/>
        <v>22.753</v>
      </c>
      <c r="P13" s="154">
        <f t="shared" si="31"/>
        <v>0</v>
      </c>
      <c r="Q13" s="155">
        <f t="shared" si="32"/>
        <v>72</v>
      </c>
      <c r="R13" s="156">
        <f t="shared" si="33"/>
        <v>28.229846126442823</v>
      </c>
      <c r="S13" s="141">
        <f t="shared" si="34"/>
        <v>58</v>
      </c>
      <c r="T13" s="141">
        <f t="shared" si="35"/>
        <v>1386</v>
      </c>
      <c r="U13" t="s">
        <v>115</v>
      </c>
      <c r="V13" t="s">
        <v>118</v>
      </c>
      <c r="W13" s="4" t="s">
        <v>115</v>
      </c>
      <c r="X13" s="4" t="s">
        <v>118</v>
      </c>
      <c r="Y13" s="4" t="s">
        <v>179</v>
      </c>
      <c r="Z13" s="4" t="s">
        <v>165</v>
      </c>
      <c r="AA13" s="4" t="s">
        <v>48</v>
      </c>
      <c r="AB13" s="4">
        <v>530</v>
      </c>
      <c r="AC13" s="4">
        <v>6091.58</v>
      </c>
      <c r="AD13" s="4">
        <v>2825.9589999999998</v>
      </c>
      <c r="AE13" s="4">
        <v>2.1560000000000001</v>
      </c>
      <c r="AF13" s="4">
        <v>2.4</v>
      </c>
      <c r="AG13" s="4">
        <v>12.644</v>
      </c>
      <c r="AH13" s="4">
        <v>371.31407200000001</v>
      </c>
      <c r="AI13" s="4">
        <v>18.140187000000001</v>
      </c>
      <c r="AJ13" s="4">
        <v>137.388791</v>
      </c>
      <c r="AK13" s="4">
        <v>1377</v>
      </c>
      <c r="AL13" s="4">
        <v>58</v>
      </c>
      <c r="AM13" s="4">
        <v>1386</v>
      </c>
      <c r="AN13" s="4">
        <v>72</v>
      </c>
      <c r="AO13" s="4">
        <v>16.405463999999998</v>
      </c>
      <c r="AP13" s="4">
        <v>2260</v>
      </c>
      <c r="AQ13" s="4">
        <v>0</v>
      </c>
      <c r="AR13" s="4">
        <v>54</v>
      </c>
      <c r="AS13" s="4">
        <v>21688</v>
      </c>
      <c r="AT13" s="4">
        <v>0.95199999999999996</v>
      </c>
      <c r="AU13" s="4">
        <v>22.753</v>
      </c>
      <c r="AV13" s="4">
        <v>23226</v>
      </c>
      <c r="AW13" s="4">
        <v>0</v>
      </c>
      <c r="AX13" s="30">
        <v>0.5</v>
      </c>
      <c r="AY13">
        <v>0.89833333333333343</v>
      </c>
      <c r="AZ13" t="s">
        <v>68</v>
      </c>
      <c r="BA13" t="s">
        <v>203</v>
      </c>
      <c r="BB13">
        <v>1</v>
      </c>
      <c r="BC13" t="s">
        <v>237</v>
      </c>
      <c r="BD13">
        <v>8</v>
      </c>
      <c r="BE13">
        <v>39997.330999999998</v>
      </c>
      <c r="BF13">
        <v>0.15229966219495997</v>
      </c>
      <c r="BG13">
        <v>0.13681586320513905</v>
      </c>
      <c r="BH13">
        <v>66284.968000000008</v>
      </c>
      <c r="BI13">
        <v>9.1899870872684128E-2</v>
      </c>
      <c r="BJ13">
        <v>8.2556717333961249E-2</v>
      </c>
      <c r="BK13">
        <v>1</v>
      </c>
      <c r="BL13" t="s">
        <v>67</v>
      </c>
      <c r="BM13">
        <v>-1</v>
      </c>
      <c r="BN13" t="s">
        <v>213</v>
      </c>
    </row>
    <row r="14" spans="1:66">
      <c r="A14" s="136" t="str">
        <f t="shared" si="20"/>
        <v>인천제물포교통</v>
      </c>
      <c r="B14" s="136" t="str">
        <f t="shared" si="21"/>
        <v>급행97</v>
      </c>
      <c r="C14" s="137" t="str">
        <f t="shared" si="22"/>
        <v>70바2834</v>
      </c>
      <c r="D14" s="112" t="str">
        <f t="shared" si="23"/>
        <v>대형</v>
      </c>
      <c r="E14" s="108" t="str">
        <f t="shared" si="16"/>
        <v>D</v>
      </c>
      <c r="F14" s="157">
        <f t="shared" si="17"/>
        <v>0.8103999999999999</v>
      </c>
      <c r="G14" s="158">
        <f t="shared" si="18"/>
        <v>2.0259999999999998</v>
      </c>
      <c r="H14" s="159">
        <f t="shared" si="19"/>
        <v>2.5</v>
      </c>
      <c r="I14" s="160">
        <f t="shared" si="24"/>
        <v>5889.4089999999997</v>
      </c>
      <c r="J14" s="161">
        <f t="shared" si="25"/>
        <v>6.5611277428239523E-2</v>
      </c>
      <c r="K14" s="161">
        <f t="shared" si="26"/>
        <v>0.361331675650578</v>
      </c>
      <c r="L14" s="161">
        <f t="shared" si="27"/>
        <v>0.24841202232685827</v>
      </c>
      <c r="M14" s="162">
        <f t="shared" si="28"/>
        <v>13.058</v>
      </c>
      <c r="N14" s="163">
        <f t="shared" si="29"/>
        <v>0.50900000000000001</v>
      </c>
      <c r="O14" s="163">
        <f t="shared" si="30"/>
        <v>23.33</v>
      </c>
      <c r="P14" s="164">
        <f t="shared" si="31"/>
        <v>0</v>
      </c>
      <c r="Q14" s="165">
        <f t="shared" si="32"/>
        <v>72</v>
      </c>
      <c r="R14" s="166">
        <f t="shared" si="33"/>
        <v>27.641254035981127</v>
      </c>
      <c r="S14" s="138">
        <f t="shared" si="34"/>
        <v>30</v>
      </c>
      <c r="T14" s="138">
        <f t="shared" si="35"/>
        <v>1374</v>
      </c>
      <c r="U14" t="s">
        <v>115</v>
      </c>
      <c r="V14" s="5" t="s">
        <v>118</v>
      </c>
      <c r="W14" t="s">
        <v>115</v>
      </c>
      <c r="X14" s="5" t="s">
        <v>118</v>
      </c>
      <c r="Y14" t="s">
        <v>180</v>
      </c>
      <c r="Z14" t="s">
        <v>165</v>
      </c>
      <c r="AA14" t="s">
        <v>48</v>
      </c>
      <c r="AB14">
        <v>530</v>
      </c>
      <c r="AC14" s="1">
        <v>5889.4089999999997</v>
      </c>
      <c r="AD14" s="1">
        <v>2907.203</v>
      </c>
      <c r="AE14" s="28">
        <v>2.0259999999999998</v>
      </c>
      <c r="AF14">
        <v>2.5</v>
      </c>
      <c r="AG14">
        <v>13.058</v>
      </c>
      <c r="AH14">
        <v>371.80576200000002</v>
      </c>
      <c r="AI14">
        <v>24.394651</v>
      </c>
      <c r="AJ14">
        <v>134.34519900000001</v>
      </c>
      <c r="AK14">
        <v>1463</v>
      </c>
      <c r="AL14">
        <v>30</v>
      </c>
      <c r="AM14">
        <v>1374</v>
      </c>
      <c r="AN14">
        <v>72</v>
      </c>
      <c r="AO14">
        <v>15.840014999999999</v>
      </c>
      <c r="AP14">
        <v>2234.1999999999998</v>
      </c>
      <c r="AQ14">
        <v>0</v>
      </c>
      <c r="AR14">
        <v>104</v>
      </c>
      <c r="AS14">
        <v>29492</v>
      </c>
      <c r="AT14">
        <v>0.50900000000000001</v>
      </c>
      <c r="AU14">
        <v>23.33</v>
      </c>
      <c r="AV14">
        <v>36877</v>
      </c>
      <c r="AW14">
        <v>0</v>
      </c>
      <c r="AX14" s="29">
        <v>0.49</v>
      </c>
      <c r="AY14">
        <v>0.8103999999999999</v>
      </c>
      <c r="AZ14" t="s">
        <v>66</v>
      </c>
      <c r="BA14" t="s">
        <v>203</v>
      </c>
      <c r="BB14">
        <v>2</v>
      </c>
      <c r="BC14" t="s">
        <v>207</v>
      </c>
      <c r="BD14">
        <v>6</v>
      </c>
      <c r="BE14">
        <v>39997.330999999998</v>
      </c>
      <c r="BF14">
        <v>0.1472450499259563</v>
      </c>
      <c r="BG14">
        <v>0.11932738845999497</v>
      </c>
      <c r="BH14">
        <v>66284.968000000008</v>
      </c>
      <c r="BI14">
        <v>8.8849842999094444E-2</v>
      </c>
      <c r="BJ14">
        <v>7.200391276646613E-2</v>
      </c>
      <c r="BK14">
        <v>1</v>
      </c>
      <c r="BL14" t="s">
        <v>66</v>
      </c>
      <c r="BM14">
        <v>0</v>
      </c>
      <c r="BN14" t="s">
        <v>199</v>
      </c>
    </row>
    <row r="15" spans="1:66">
      <c r="A15" s="139" t="str">
        <f t="shared" si="20"/>
        <v>인천제물포교통</v>
      </c>
      <c r="B15" s="139" t="str">
        <f t="shared" si="21"/>
        <v>급행97</v>
      </c>
      <c r="C15" s="140" t="str">
        <f t="shared" si="22"/>
        <v>70바2835</v>
      </c>
      <c r="D15" s="128" t="str">
        <f t="shared" si="23"/>
        <v>대형</v>
      </c>
      <c r="E15" s="124" t="str">
        <f t="shared" si="16"/>
        <v>C</v>
      </c>
      <c r="F15" s="147">
        <f t="shared" si="17"/>
        <v>0.85333333333333339</v>
      </c>
      <c r="G15" s="148">
        <f t="shared" si="18"/>
        <v>2.048</v>
      </c>
      <c r="H15" s="149">
        <f t="shared" si="19"/>
        <v>2.4</v>
      </c>
      <c r="I15" s="150">
        <f t="shared" si="24"/>
        <v>5484.8339999999998</v>
      </c>
      <c r="J15" s="151">
        <f t="shared" si="25"/>
        <v>3.8257749990560211E-2</v>
      </c>
      <c r="K15" s="151">
        <f t="shared" si="26"/>
        <v>0.36920825222454362</v>
      </c>
      <c r="L15" s="151">
        <f t="shared" si="27"/>
        <v>0.20037069490161416</v>
      </c>
      <c r="M15" s="152">
        <f t="shared" si="28"/>
        <v>14.500999999999999</v>
      </c>
      <c r="N15" s="153">
        <f t="shared" si="29"/>
        <v>0.182</v>
      </c>
      <c r="O15" s="153">
        <f t="shared" si="30"/>
        <v>54.786999999999999</v>
      </c>
      <c r="P15" s="154">
        <f t="shared" si="31"/>
        <v>0</v>
      </c>
      <c r="Q15" s="155">
        <f t="shared" si="32"/>
        <v>75</v>
      </c>
      <c r="R15" s="156">
        <f t="shared" si="33"/>
        <v>28.781315819574626</v>
      </c>
      <c r="S15" s="141">
        <f t="shared" si="34"/>
        <v>10</v>
      </c>
      <c r="T15" s="141">
        <f t="shared" si="35"/>
        <v>3005</v>
      </c>
      <c r="U15" t="s">
        <v>115</v>
      </c>
      <c r="V15" s="5" t="s">
        <v>118</v>
      </c>
      <c r="W15" t="s">
        <v>115</v>
      </c>
      <c r="X15" s="5" t="s">
        <v>118</v>
      </c>
      <c r="Y15" t="s">
        <v>181</v>
      </c>
      <c r="Z15" t="s">
        <v>165</v>
      </c>
      <c r="AA15" t="s">
        <v>48</v>
      </c>
      <c r="AB15">
        <v>530</v>
      </c>
      <c r="AC15" s="1">
        <v>5484.8339999999998</v>
      </c>
      <c r="AD15" s="1">
        <v>2677.7750000000001</v>
      </c>
      <c r="AE15" s="28">
        <v>2.048</v>
      </c>
      <c r="AF15">
        <v>2.4</v>
      </c>
      <c r="AG15">
        <v>14.500999999999999</v>
      </c>
      <c r="AH15">
        <v>321.61742400000003</v>
      </c>
      <c r="AI15">
        <v>12.304359</v>
      </c>
      <c r="AJ15">
        <v>118.743807</v>
      </c>
      <c r="AK15">
        <v>1099</v>
      </c>
      <c r="AL15">
        <v>10</v>
      </c>
      <c r="AM15">
        <v>3005</v>
      </c>
      <c r="AN15">
        <v>75</v>
      </c>
      <c r="AO15">
        <v>17.053908</v>
      </c>
      <c r="AP15">
        <v>6755</v>
      </c>
      <c r="AQ15">
        <v>0</v>
      </c>
      <c r="AR15">
        <v>61</v>
      </c>
      <c r="AS15">
        <v>26434</v>
      </c>
      <c r="AT15">
        <v>0.182</v>
      </c>
      <c r="AU15">
        <v>54.786999999999999</v>
      </c>
      <c r="AV15">
        <v>48060</v>
      </c>
      <c r="AW15">
        <v>0</v>
      </c>
      <c r="AX15" s="29">
        <v>0.51</v>
      </c>
      <c r="AY15">
        <v>0.85333333333333339</v>
      </c>
      <c r="AZ15" t="s">
        <v>68</v>
      </c>
      <c r="BA15" t="s">
        <v>203</v>
      </c>
      <c r="BB15">
        <v>4</v>
      </c>
      <c r="BC15" t="s">
        <v>266</v>
      </c>
      <c r="BD15">
        <v>10</v>
      </c>
      <c r="BE15">
        <v>39997.330999999998</v>
      </c>
      <c r="BF15">
        <v>0.13712999999924996</v>
      </c>
      <c r="BG15">
        <v>0.11701759999935997</v>
      </c>
      <c r="BH15">
        <v>66284.968000000008</v>
      </c>
      <c r="BI15">
        <v>8.2746272126132711E-2</v>
      </c>
      <c r="BJ15">
        <v>7.0610152214299921E-2</v>
      </c>
      <c r="BK15">
        <v>1</v>
      </c>
      <c r="BL15" t="s">
        <v>68</v>
      </c>
      <c r="BM15">
        <v>0</v>
      </c>
      <c r="BN15" t="s">
        <v>199</v>
      </c>
    </row>
    <row r="16" spans="1:66">
      <c r="A16" s="136" t="str">
        <f t="shared" si="20"/>
        <v>인천제물포교통</v>
      </c>
      <c r="B16" s="136" t="str">
        <f t="shared" si="21"/>
        <v>급행97</v>
      </c>
      <c r="C16" s="137" t="str">
        <f t="shared" si="22"/>
        <v>70바2854</v>
      </c>
      <c r="D16" s="112" t="str">
        <f t="shared" si="23"/>
        <v>대형</v>
      </c>
      <c r="E16" s="108" t="str">
        <f t="shared" si="16"/>
        <v>F</v>
      </c>
      <c r="F16" s="157">
        <f t="shared" si="17"/>
        <v>0.77</v>
      </c>
      <c r="G16" s="158">
        <f t="shared" si="18"/>
        <v>1.8480000000000001</v>
      </c>
      <c r="H16" s="159">
        <f t="shared" si="19"/>
        <v>2.4</v>
      </c>
      <c r="I16" s="160">
        <f t="shared" si="24"/>
        <v>2254.2939999999999</v>
      </c>
      <c r="J16" s="161">
        <f t="shared" si="25"/>
        <v>7.3372059432145684E-2</v>
      </c>
      <c r="K16" s="161">
        <f t="shared" si="26"/>
        <v>0.40115509383892406</v>
      </c>
      <c r="L16" s="161">
        <f t="shared" si="27"/>
        <v>0.16723639418815825</v>
      </c>
      <c r="M16" s="162">
        <f t="shared" si="28"/>
        <v>16.852</v>
      </c>
      <c r="N16" s="163">
        <f t="shared" si="29"/>
        <v>2.573</v>
      </c>
      <c r="O16" s="163">
        <f t="shared" si="30"/>
        <v>57.313000000000002</v>
      </c>
      <c r="P16" s="164">
        <f t="shared" si="31"/>
        <v>0</v>
      </c>
      <c r="Q16" s="165">
        <f t="shared" si="32"/>
        <v>77</v>
      </c>
      <c r="R16" s="166">
        <f t="shared" si="33"/>
        <v>29.98594076899651</v>
      </c>
      <c r="S16" s="138">
        <f t="shared" si="34"/>
        <v>58</v>
      </c>
      <c r="T16" s="138">
        <f t="shared" si="35"/>
        <v>1292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182</v>
      </c>
      <c r="Z16" s="4" t="s">
        <v>165</v>
      </c>
      <c r="AA16" s="4" t="s">
        <v>48</v>
      </c>
      <c r="AB16" s="4">
        <v>530</v>
      </c>
      <c r="AC16" s="4">
        <v>2254.2939999999999</v>
      </c>
      <c r="AD16" s="4">
        <v>1220.0029999999999</v>
      </c>
      <c r="AE16" s="4">
        <v>1.8480000000000001</v>
      </c>
      <c r="AF16" s="4">
        <v>2.4</v>
      </c>
      <c r="AG16" s="4">
        <v>16.852</v>
      </c>
      <c r="AH16" s="4">
        <v>143.06802999999999</v>
      </c>
      <c r="AI16" s="4">
        <v>10.497196000000001</v>
      </c>
      <c r="AJ16" s="4">
        <v>57.392468999999998</v>
      </c>
      <c r="AK16" s="4">
        <v>377</v>
      </c>
      <c r="AL16" s="4">
        <v>58</v>
      </c>
      <c r="AM16" s="4">
        <v>1292</v>
      </c>
      <c r="AN16" s="4">
        <v>77</v>
      </c>
      <c r="AO16" s="4">
        <v>15.756797000000001</v>
      </c>
      <c r="AP16" s="4">
        <v>5620.3</v>
      </c>
      <c r="AQ16" s="4">
        <v>0</v>
      </c>
      <c r="AR16" s="4">
        <v>50</v>
      </c>
      <c r="AS16" s="4">
        <v>34832</v>
      </c>
      <c r="AT16" s="4">
        <v>2.573</v>
      </c>
      <c r="AU16" s="4">
        <v>57.313000000000002</v>
      </c>
      <c r="AV16" s="4">
        <v>0</v>
      </c>
      <c r="AW16" s="4">
        <v>0</v>
      </c>
      <c r="AX16" s="30">
        <v>0.49</v>
      </c>
      <c r="AY16">
        <v>0.77</v>
      </c>
      <c r="AZ16" t="s">
        <v>69</v>
      </c>
      <c r="BA16" t="s">
        <v>203</v>
      </c>
      <c r="BB16">
        <v>2</v>
      </c>
      <c r="BC16" t="s">
        <v>306</v>
      </c>
      <c r="BD16">
        <v>1</v>
      </c>
      <c r="BE16">
        <v>39997.330999999998</v>
      </c>
      <c r="BF16">
        <v>5.6361110695111127E-2</v>
      </c>
      <c r="BG16">
        <v>4.3398055235235572E-2</v>
      </c>
      <c r="BH16">
        <v>66284.968000000008</v>
      </c>
      <c r="BI16">
        <v>3.4009128585533899E-2</v>
      </c>
      <c r="BJ16">
        <v>2.6187029010861104E-2</v>
      </c>
      <c r="BK16">
        <v>1</v>
      </c>
      <c r="BL16" t="s">
        <v>69</v>
      </c>
      <c r="BM16">
        <v>0</v>
      </c>
      <c r="BN16" t="s">
        <v>199</v>
      </c>
    </row>
    <row r="17" spans="1:66">
      <c r="A17" s="139" t="str">
        <f t="shared" si="20"/>
        <v>인천제물포교통</v>
      </c>
      <c r="B17" s="139" t="str">
        <f t="shared" si="21"/>
        <v>급행97</v>
      </c>
      <c r="C17" s="140" t="str">
        <f t="shared" si="22"/>
        <v>70바2858</v>
      </c>
      <c r="D17" s="128" t="str">
        <f t="shared" si="23"/>
        <v>대형</v>
      </c>
      <c r="E17" s="124" t="str">
        <f t="shared" si="16"/>
        <v>C</v>
      </c>
      <c r="F17" s="147">
        <f t="shared" si="17"/>
        <v>0.86208333333333331</v>
      </c>
      <c r="G17" s="148">
        <f t="shared" si="18"/>
        <v>2.069</v>
      </c>
      <c r="H17" s="149">
        <f t="shared" si="19"/>
        <v>2.4</v>
      </c>
      <c r="I17" s="150">
        <f t="shared" si="24"/>
        <v>5760.4059999999999</v>
      </c>
      <c r="J17" s="151">
        <f t="shared" si="25"/>
        <v>3.6763990172537349E-2</v>
      </c>
      <c r="K17" s="151">
        <f t="shared" si="26"/>
        <v>0.37944598148832615</v>
      </c>
      <c r="L17" s="151">
        <f t="shared" si="27"/>
        <v>0.25466954933384905</v>
      </c>
      <c r="M17" s="152">
        <f t="shared" si="28"/>
        <v>14.314</v>
      </c>
      <c r="N17" s="153">
        <f t="shared" si="29"/>
        <v>0.39900000000000002</v>
      </c>
      <c r="O17" s="153">
        <f t="shared" si="30"/>
        <v>44.91</v>
      </c>
      <c r="P17" s="154">
        <f t="shared" si="31"/>
        <v>0</v>
      </c>
      <c r="Q17" s="155">
        <f t="shared" si="32"/>
        <v>83</v>
      </c>
      <c r="R17" s="156">
        <f t="shared" si="33"/>
        <v>29.396564793196248</v>
      </c>
      <c r="S17" s="141">
        <f t="shared" si="34"/>
        <v>23</v>
      </c>
      <c r="T17" s="141">
        <f t="shared" si="35"/>
        <v>2587</v>
      </c>
      <c r="U17" t="s">
        <v>115</v>
      </c>
      <c r="V17" s="5" t="s">
        <v>118</v>
      </c>
      <c r="W17" t="s">
        <v>115</v>
      </c>
      <c r="X17" s="5" t="s">
        <v>118</v>
      </c>
      <c r="Y17" t="s">
        <v>183</v>
      </c>
      <c r="Z17" t="s">
        <v>165</v>
      </c>
      <c r="AA17" t="s">
        <v>48</v>
      </c>
      <c r="AB17">
        <v>530</v>
      </c>
      <c r="AC17" s="1">
        <v>5760.4059999999999</v>
      </c>
      <c r="AD17" s="1">
        <v>2784.1210000000001</v>
      </c>
      <c r="AE17" s="28">
        <v>2.069</v>
      </c>
      <c r="AF17">
        <v>2.4</v>
      </c>
      <c r="AG17">
        <v>14.314</v>
      </c>
      <c r="AH17">
        <v>335.660192</v>
      </c>
      <c r="AI17">
        <v>12.340208000000001</v>
      </c>
      <c r="AJ17">
        <v>127.36491100000001</v>
      </c>
      <c r="AK17">
        <v>1467</v>
      </c>
      <c r="AL17">
        <v>23</v>
      </c>
      <c r="AM17">
        <v>2587</v>
      </c>
      <c r="AN17">
        <v>83</v>
      </c>
      <c r="AO17">
        <v>17.161421000000001</v>
      </c>
      <c r="AP17">
        <v>7694</v>
      </c>
      <c r="AQ17">
        <v>0</v>
      </c>
      <c r="AR17">
        <v>71</v>
      </c>
      <c r="AS17">
        <v>32171</v>
      </c>
      <c r="AT17">
        <v>0.39900000000000002</v>
      </c>
      <c r="AU17">
        <v>44.91</v>
      </c>
      <c r="AV17">
        <v>42154</v>
      </c>
      <c r="AW17">
        <v>0</v>
      </c>
      <c r="AX17" s="29">
        <v>0.5</v>
      </c>
      <c r="AY17">
        <v>0.86208333333333331</v>
      </c>
      <c r="AZ17" t="s">
        <v>68</v>
      </c>
      <c r="BA17" t="s">
        <v>203</v>
      </c>
      <c r="BB17">
        <v>3</v>
      </c>
      <c r="BC17" t="s">
        <v>261</v>
      </c>
      <c r="BD17">
        <v>11</v>
      </c>
      <c r="BE17">
        <v>39997.330999999998</v>
      </c>
      <c r="BF17">
        <v>0.14401975971846723</v>
      </c>
      <c r="BG17">
        <v>0.12415703452396196</v>
      </c>
      <c r="BH17">
        <v>66284.968000000008</v>
      </c>
      <c r="BI17">
        <v>8.6903655139427674E-2</v>
      </c>
      <c r="BJ17">
        <v>7.4918192701448269E-2</v>
      </c>
      <c r="BK17">
        <v>1</v>
      </c>
      <c r="BL17" t="s">
        <v>68</v>
      </c>
      <c r="BM17">
        <v>0</v>
      </c>
      <c r="BN17" t="s">
        <v>199</v>
      </c>
    </row>
    <row r="18" spans="1:66">
      <c r="A18" s="136" t="str">
        <f t="shared" si="20"/>
        <v>인천제물포교통</v>
      </c>
      <c r="B18" s="136" t="str">
        <f t="shared" si="21"/>
        <v>급행97</v>
      </c>
      <c r="C18" s="137" t="str">
        <f t="shared" si="22"/>
        <v>70바2859</v>
      </c>
      <c r="D18" s="112" t="str">
        <f t="shared" si="23"/>
        <v>대형</v>
      </c>
      <c r="E18" s="108" t="str">
        <f t="shared" si="16"/>
        <v>F</v>
      </c>
      <c r="F18" s="157">
        <f t="shared" si="17"/>
        <v>0.78888888888888875</v>
      </c>
      <c r="G18" s="158">
        <f t="shared" si="18"/>
        <v>2.13</v>
      </c>
      <c r="H18" s="159">
        <f t="shared" si="19"/>
        <v>2.7</v>
      </c>
      <c r="I18" s="160">
        <f t="shared" si="24"/>
        <v>5829.14</v>
      </c>
      <c r="J18" s="161">
        <f t="shared" si="25"/>
        <v>9.0081263025348496E-2</v>
      </c>
      <c r="K18" s="161">
        <f t="shared" si="26"/>
        <v>0.35843950763659926</v>
      </c>
      <c r="L18" s="161">
        <f t="shared" si="27"/>
        <v>0.22130194162432193</v>
      </c>
      <c r="M18" s="162">
        <f t="shared" si="28"/>
        <v>12.455</v>
      </c>
      <c r="N18" s="163">
        <f t="shared" si="29"/>
        <v>5.3010000000000002</v>
      </c>
      <c r="O18" s="163">
        <f t="shared" si="30"/>
        <v>39.56</v>
      </c>
      <c r="P18" s="164">
        <f t="shared" si="31"/>
        <v>0</v>
      </c>
      <c r="Q18" s="165">
        <f t="shared" si="32"/>
        <v>89</v>
      </c>
      <c r="R18" s="166">
        <f t="shared" si="33"/>
        <v>29.392007373147575</v>
      </c>
      <c r="S18" s="138">
        <f t="shared" si="34"/>
        <v>309</v>
      </c>
      <c r="T18" s="138">
        <f t="shared" si="35"/>
        <v>2306</v>
      </c>
      <c r="U18" t="s">
        <v>115</v>
      </c>
      <c r="V18" s="5" t="s">
        <v>118</v>
      </c>
      <c r="W18" t="s">
        <v>115</v>
      </c>
      <c r="X18" s="5" t="s">
        <v>118</v>
      </c>
      <c r="Y18" t="s">
        <v>184</v>
      </c>
      <c r="Z18" t="s">
        <v>165</v>
      </c>
      <c r="AA18" t="s">
        <v>48</v>
      </c>
      <c r="AB18">
        <v>530</v>
      </c>
      <c r="AC18" s="1">
        <v>5829.14</v>
      </c>
      <c r="AD18" s="1">
        <v>2736.5590000000002</v>
      </c>
      <c r="AE18" s="28">
        <v>2.13</v>
      </c>
      <c r="AF18">
        <v>2.7</v>
      </c>
      <c r="AG18">
        <v>12.455</v>
      </c>
      <c r="AH18">
        <v>359.62185599999998</v>
      </c>
      <c r="AI18">
        <v>32.395190999999997</v>
      </c>
      <c r="AJ18">
        <v>128.902681</v>
      </c>
      <c r="AK18">
        <v>1290</v>
      </c>
      <c r="AL18">
        <v>309</v>
      </c>
      <c r="AM18">
        <v>2306</v>
      </c>
      <c r="AN18">
        <v>89</v>
      </c>
      <c r="AO18">
        <v>16.209081000000001</v>
      </c>
      <c r="AP18">
        <v>3082.2</v>
      </c>
      <c r="AQ18">
        <v>0</v>
      </c>
      <c r="AR18">
        <v>69</v>
      </c>
      <c r="AS18">
        <v>38420</v>
      </c>
      <c r="AT18">
        <v>5.3010000000000002</v>
      </c>
      <c r="AU18">
        <v>39.56</v>
      </c>
      <c r="AV18">
        <v>0</v>
      </c>
      <c r="AW18">
        <v>0</v>
      </c>
      <c r="AX18" s="29">
        <v>0.47</v>
      </c>
      <c r="AY18">
        <v>0.78888888888888875</v>
      </c>
      <c r="AZ18" t="s">
        <v>69</v>
      </c>
      <c r="BA18" t="s">
        <v>203</v>
      </c>
      <c r="BB18">
        <v>1</v>
      </c>
      <c r="BC18" t="s">
        <v>205</v>
      </c>
      <c r="BD18">
        <v>1</v>
      </c>
      <c r="BE18">
        <v>39997.330999999998</v>
      </c>
      <c r="BF18">
        <v>0.14573822438302197</v>
      </c>
      <c r="BG18">
        <v>0.11497126590216177</v>
      </c>
      <c r="BH18">
        <v>66284.968000000008</v>
      </c>
      <c r="BI18">
        <v>8.7940602158848441E-2</v>
      </c>
      <c r="BJ18">
        <v>6.9375363925313752E-2</v>
      </c>
      <c r="BK18">
        <v>1</v>
      </c>
      <c r="BL18" t="s">
        <v>66</v>
      </c>
      <c r="BM18">
        <v>-1</v>
      </c>
      <c r="BN18" t="s">
        <v>213</v>
      </c>
    </row>
  </sheetData>
  <sortState xmlns:xlrd2="http://schemas.microsoft.com/office/spreadsheetml/2017/richdata2" ref="U5:AX18">
    <sortCondition ref="Y5:Y18"/>
    <sortCondition ref="U5:U18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2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9"/>
      <c r="R1" s="209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0"/>
      <c r="R2" s="210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150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136</v>
      </c>
      <c r="D4" s="120" t="s">
        <v>151</v>
      </c>
      <c r="E4" s="121" t="s">
        <v>140</v>
      </c>
      <c r="F4" s="119" t="s">
        <v>144</v>
      </c>
      <c r="G4" s="121" t="s">
        <v>142</v>
      </c>
      <c r="H4" s="121" t="s">
        <v>146</v>
      </c>
      <c r="I4" s="122" t="s">
        <v>148</v>
      </c>
      <c r="J4" s="121" t="s">
        <v>11</v>
      </c>
      <c r="K4" s="121" t="s">
        <v>12</v>
      </c>
      <c r="L4" s="121" t="s">
        <v>13</v>
      </c>
      <c r="M4" s="121" t="s">
        <v>71</v>
      </c>
      <c r="N4" s="121" t="s">
        <v>6</v>
      </c>
      <c r="O4" s="121" t="s">
        <v>7</v>
      </c>
      <c r="P4" s="121" t="s">
        <v>156</v>
      </c>
      <c r="Q4" s="212" t="s">
        <v>43</v>
      </c>
      <c r="R4" s="212" t="s">
        <v>44</v>
      </c>
      <c r="S4" s="13"/>
      <c r="T4" s="13" t="s">
        <v>42</v>
      </c>
      <c r="U4" s="13" t="s">
        <v>153</v>
      </c>
      <c r="V4" s="13" t="s">
        <v>154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220</v>
      </c>
      <c r="AN4" s="13"/>
      <c r="AO4" t="s">
        <v>163</v>
      </c>
      <c r="AP4" t="s">
        <v>221</v>
      </c>
      <c r="AQ4" t="s">
        <v>141</v>
      </c>
      <c r="AR4" t="s">
        <v>31</v>
      </c>
      <c r="AS4" t="s">
        <v>0</v>
      </c>
      <c r="AT4" t="s">
        <v>9</v>
      </c>
      <c r="AU4" t="s">
        <v>29</v>
      </c>
      <c r="AV4" t="s">
        <v>154</v>
      </c>
      <c r="AW4" t="s">
        <v>65</v>
      </c>
      <c r="AX4" t="s">
        <v>222</v>
      </c>
      <c r="AY4" t="s">
        <v>121</v>
      </c>
      <c r="AZ4" t="s">
        <v>223</v>
      </c>
      <c r="BA4" t="s">
        <v>224</v>
      </c>
      <c r="BB4" t="s">
        <v>225</v>
      </c>
      <c r="BC4" t="s">
        <v>226</v>
      </c>
      <c r="BD4">
        <v>12</v>
      </c>
      <c r="BE4" t="s">
        <v>133</v>
      </c>
      <c r="BF4" t="s">
        <v>134</v>
      </c>
      <c r="BG4" t="s">
        <v>135</v>
      </c>
      <c r="BI4" t="s">
        <v>0</v>
      </c>
      <c r="BJ4" t="s">
        <v>72</v>
      </c>
      <c r="BK4" t="s">
        <v>65</v>
      </c>
      <c r="BL4" t="s">
        <v>152</v>
      </c>
      <c r="BM4" t="s">
        <v>138</v>
      </c>
      <c r="BN4" t="s">
        <v>143</v>
      </c>
      <c r="BO4" t="s">
        <v>141</v>
      </c>
      <c r="BP4" t="s">
        <v>145</v>
      </c>
      <c r="BQ4" t="s">
        <v>147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246" t="str">
        <f>BI5</f>
        <v>인천제물포교통</v>
      </c>
      <c r="B5" s="123" t="str">
        <f>IF(BJ5="NULL", E5, BJ5)</f>
        <v>권오완</v>
      </c>
      <c r="C5" s="124" t="str">
        <f>BK5</f>
        <v>B</v>
      </c>
      <c r="D5" s="125">
        <f>BL5</f>
        <v>0.91820892518048425</v>
      </c>
      <c r="E5" s="126">
        <f>U5</f>
        <v>6235</v>
      </c>
      <c r="F5" s="127" t="str">
        <f t="shared" ref="F5:I6" si="0">BN5</f>
        <v>급행97</v>
      </c>
      <c r="G5" s="128" t="str">
        <f t="shared" si="0"/>
        <v>70바2832</v>
      </c>
      <c r="H5" s="129">
        <f t="shared" si="0"/>
        <v>2</v>
      </c>
      <c r="I5" s="130">
        <f t="shared" si="0"/>
        <v>464.99900000000002</v>
      </c>
      <c r="J5" s="131">
        <f>AB5/AA5</f>
        <v>4.379227310684275E-2</v>
      </c>
      <c r="K5" s="131">
        <f>AC5/AA5</f>
        <v>0.36899675749483207</v>
      </c>
      <c r="L5" s="131">
        <f>AD5/I5</f>
        <v>0.22580693721921982</v>
      </c>
      <c r="M5" s="132">
        <f>Z5</f>
        <v>12.131</v>
      </c>
      <c r="N5" s="133">
        <f>BV5</f>
        <v>0</v>
      </c>
      <c r="O5" s="133">
        <f>BW5</f>
        <v>15.698958492383854</v>
      </c>
      <c r="P5" s="213">
        <f>AK5</f>
        <v>8</v>
      </c>
      <c r="Q5" s="214">
        <f>AE5</f>
        <v>0</v>
      </c>
      <c r="R5" s="214">
        <f>AF5</f>
        <v>73</v>
      </c>
      <c r="T5">
        <v>530</v>
      </c>
      <c r="U5">
        <v>6235</v>
      </c>
      <c r="V5" t="s">
        <v>276</v>
      </c>
      <c r="W5">
        <v>464.99900000000002</v>
      </c>
      <c r="X5">
        <v>209.29300000000001</v>
      </c>
      <c r="Y5">
        <v>2.222</v>
      </c>
      <c r="Z5">
        <v>12.131</v>
      </c>
      <c r="AA5">
        <v>27.826941000000001</v>
      </c>
      <c r="AB5">
        <v>1.2186049999999999</v>
      </c>
      <c r="AC5">
        <v>10.268051</v>
      </c>
      <c r="AD5" s="1">
        <v>105</v>
      </c>
      <c r="AE5">
        <v>0</v>
      </c>
      <c r="AF5">
        <v>73</v>
      </c>
      <c r="AG5">
        <v>70</v>
      </c>
      <c r="AH5">
        <v>16.710387999999998</v>
      </c>
      <c r="AI5">
        <v>124</v>
      </c>
      <c r="AJ5">
        <v>0</v>
      </c>
      <c r="AK5">
        <v>8</v>
      </c>
      <c r="AL5">
        <v>2393</v>
      </c>
      <c r="AM5">
        <v>0.91820892518048425</v>
      </c>
      <c r="AN5" t="s">
        <v>67</v>
      </c>
      <c r="AO5">
        <v>362.53399999999999</v>
      </c>
      <c r="AP5" t="s">
        <v>277</v>
      </c>
      <c r="AQ5" t="s">
        <v>115</v>
      </c>
      <c r="AR5" t="s">
        <v>118</v>
      </c>
      <c r="AS5" t="s">
        <v>115</v>
      </c>
      <c r="AT5" t="s">
        <v>118</v>
      </c>
      <c r="AU5" t="s">
        <v>179</v>
      </c>
      <c r="AV5" t="s">
        <v>276</v>
      </c>
      <c r="AW5" t="s">
        <v>67</v>
      </c>
      <c r="AX5">
        <v>6235</v>
      </c>
      <c r="AY5" t="s">
        <v>233</v>
      </c>
      <c r="AZ5">
        <v>4</v>
      </c>
      <c r="BA5" t="s">
        <v>278</v>
      </c>
      <c r="BB5">
        <v>2</v>
      </c>
      <c r="BC5">
        <v>1</v>
      </c>
      <c r="BE5" t="s">
        <v>234</v>
      </c>
      <c r="BF5" t="s">
        <v>235</v>
      </c>
      <c r="BG5" t="s">
        <v>234</v>
      </c>
      <c r="BI5" t="s">
        <v>115</v>
      </c>
      <c r="BJ5" t="s">
        <v>276</v>
      </c>
      <c r="BK5" t="s">
        <v>67</v>
      </c>
      <c r="BL5">
        <v>0.91820892518048425</v>
      </c>
      <c r="BM5">
        <v>6235</v>
      </c>
      <c r="BN5" t="s">
        <v>118</v>
      </c>
      <c r="BO5" t="s">
        <v>179</v>
      </c>
      <c r="BP5">
        <v>2</v>
      </c>
      <c r="BQ5">
        <v>464.99900000000002</v>
      </c>
      <c r="BR5">
        <v>4.379227310684275E-2</v>
      </c>
      <c r="BS5">
        <v>0.36899675749483207</v>
      </c>
      <c r="BT5">
        <v>0.22580693721921982</v>
      </c>
      <c r="BU5">
        <v>12.131</v>
      </c>
      <c r="BV5">
        <v>0</v>
      </c>
      <c r="BW5">
        <v>15.698958492383854</v>
      </c>
      <c r="BX5">
        <v>8</v>
      </c>
      <c r="BY5">
        <v>0</v>
      </c>
      <c r="BZ5">
        <v>73</v>
      </c>
    </row>
    <row r="6" spans="1:78" ht="16.5">
      <c r="A6" s="247" t="str">
        <f>BI6</f>
        <v>인천제물포교통</v>
      </c>
      <c r="B6" s="107" t="str">
        <f>IF(BJ6="NULL", E6, BJ6)</f>
        <v>권인호</v>
      </c>
      <c r="C6" s="108" t="str">
        <f>BK6</f>
        <v>B</v>
      </c>
      <c r="D6" s="109">
        <f>BL6</f>
        <v>0.92083333333333339</v>
      </c>
      <c r="E6" s="110">
        <f>U6</f>
        <v>2218</v>
      </c>
      <c r="F6" s="111" t="str">
        <f t="shared" si="0"/>
        <v>급행97</v>
      </c>
      <c r="G6" s="112" t="str">
        <f t="shared" si="0"/>
        <v>70바2858</v>
      </c>
      <c r="H6" s="113">
        <f t="shared" si="0"/>
        <v>1</v>
      </c>
      <c r="I6" s="114">
        <f t="shared" si="0"/>
        <v>851.21500000000003</v>
      </c>
      <c r="J6" s="115">
        <f>AB6/AA6</f>
        <v>1.7366406231754457E-2</v>
      </c>
      <c r="K6" s="115">
        <f>AC6/AA6</f>
        <v>0.36232707219619692</v>
      </c>
      <c r="L6" s="115">
        <f>AD6/I6</f>
        <v>0.25492971810882092</v>
      </c>
      <c r="M6" s="116">
        <f>Z6</f>
        <v>12.901</v>
      </c>
      <c r="N6" s="117">
        <f>BV6</f>
        <v>0.2349582655380838</v>
      </c>
      <c r="O6" s="117">
        <f>BW6</f>
        <v>51.220901887302269</v>
      </c>
      <c r="P6" s="215">
        <f>AK6</f>
        <v>5</v>
      </c>
      <c r="Q6" s="216">
        <f>AE6</f>
        <v>2</v>
      </c>
      <c r="R6" s="216">
        <f>AF6</f>
        <v>436</v>
      </c>
      <c r="T6">
        <v>530</v>
      </c>
      <c r="U6">
        <v>2218</v>
      </c>
      <c r="V6" t="s">
        <v>185</v>
      </c>
      <c r="W6">
        <v>851.21500000000003</v>
      </c>
      <c r="X6">
        <v>385.16399999999999</v>
      </c>
      <c r="Y6">
        <v>2.21</v>
      </c>
      <c r="Z6">
        <v>12.901</v>
      </c>
      <c r="AA6">
        <v>46.800817000000002</v>
      </c>
      <c r="AB6">
        <v>0.81276199999999998</v>
      </c>
      <c r="AC6">
        <v>16.957203</v>
      </c>
      <c r="AD6" s="1">
        <v>217</v>
      </c>
      <c r="AE6">
        <v>2</v>
      </c>
      <c r="AF6">
        <v>436</v>
      </c>
      <c r="AG6">
        <v>73</v>
      </c>
      <c r="AH6">
        <v>18.188037000000001</v>
      </c>
      <c r="AI6">
        <v>295</v>
      </c>
      <c r="AJ6">
        <v>0</v>
      </c>
      <c r="AK6">
        <v>5</v>
      </c>
      <c r="AL6">
        <v>696</v>
      </c>
      <c r="AM6">
        <v>0.92083333333333339</v>
      </c>
      <c r="AN6" t="s">
        <v>67</v>
      </c>
      <c r="AO6">
        <v>851.21500000000003</v>
      </c>
      <c r="AP6" t="s">
        <v>279</v>
      </c>
      <c r="AQ6" t="s">
        <v>115</v>
      </c>
      <c r="AR6" t="s">
        <v>118</v>
      </c>
      <c r="AS6" t="s">
        <v>115</v>
      </c>
      <c r="AT6" t="s">
        <v>118</v>
      </c>
      <c r="AU6" t="s">
        <v>183</v>
      </c>
      <c r="AV6" t="s">
        <v>185</v>
      </c>
      <c r="AW6" t="s">
        <v>67</v>
      </c>
      <c r="AX6">
        <v>2218</v>
      </c>
      <c r="AY6" t="s">
        <v>233</v>
      </c>
      <c r="AZ6">
        <v>3</v>
      </c>
      <c r="BA6" t="s">
        <v>240</v>
      </c>
      <c r="BB6">
        <v>1</v>
      </c>
      <c r="BC6">
        <v>1</v>
      </c>
      <c r="BE6" t="s">
        <v>67</v>
      </c>
      <c r="BF6">
        <v>0</v>
      </c>
      <c r="BG6" t="s">
        <v>199</v>
      </c>
      <c r="BI6" t="s">
        <v>115</v>
      </c>
      <c r="BJ6" t="s">
        <v>185</v>
      </c>
      <c r="BK6" t="s">
        <v>67</v>
      </c>
      <c r="BL6">
        <v>0.92083333333333339</v>
      </c>
      <c r="BM6">
        <v>2218</v>
      </c>
      <c r="BN6" t="s">
        <v>118</v>
      </c>
      <c r="BO6" t="s">
        <v>183</v>
      </c>
      <c r="BP6">
        <v>1</v>
      </c>
      <c r="BQ6">
        <v>851.21500000000003</v>
      </c>
      <c r="BR6">
        <v>1.7366406231754457E-2</v>
      </c>
      <c r="BS6">
        <v>0.36232707219619692</v>
      </c>
      <c r="BT6">
        <v>0.25492971810882092</v>
      </c>
      <c r="BU6">
        <v>12.901</v>
      </c>
      <c r="BV6">
        <v>0.2349582655380838</v>
      </c>
      <c r="BW6">
        <v>51.220901887302269</v>
      </c>
      <c r="BX6">
        <v>5</v>
      </c>
      <c r="BY6">
        <v>2</v>
      </c>
      <c r="BZ6">
        <v>436</v>
      </c>
    </row>
    <row r="7" spans="1:78" ht="16.5">
      <c r="A7" s="246" t="str">
        <f t="shared" ref="A7:A25" si="1">BI7</f>
        <v>인천제물포교통</v>
      </c>
      <c r="B7" s="123" t="str">
        <f t="shared" ref="B7:B25" si="2">IF(BJ7="NULL", E7, BJ7)</f>
        <v>김광하</v>
      </c>
      <c r="C7" s="124" t="str">
        <f t="shared" ref="C7:C25" si="3">BK7</f>
        <v>C</v>
      </c>
      <c r="D7" s="125">
        <f t="shared" ref="D7:D25" si="4">BL7</f>
        <v>0.85319211614915735</v>
      </c>
      <c r="E7" s="126">
        <f t="shared" ref="E7:E25" si="5">U7</f>
        <v>2316</v>
      </c>
      <c r="F7" s="127" t="str">
        <f t="shared" ref="F7:F25" si="6">BN7</f>
        <v>급행97</v>
      </c>
      <c r="G7" s="128" t="str">
        <f t="shared" ref="G7:G25" si="7">BO7</f>
        <v>70바2834</v>
      </c>
      <c r="H7" s="129">
        <f t="shared" ref="H7:H25" si="8">BP7</f>
        <v>3</v>
      </c>
      <c r="I7" s="130">
        <f t="shared" ref="I7:I25" si="9">BQ7</f>
        <v>805.07400000000007</v>
      </c>
      <c r="J7" s="131">
        <f t="shared" ref="J7:J25" si="10">AB7/AA7</f>
        <v>3.047426532641859E-2</v>
      </c>
      <c r="K7" s="131">
        <f t="shared" ref="K7:K25" si="11">AC7/AA7</f>
        <v>0.37886225378380739</v>
      </c>
      <c r="L7" s="131">
        <f t="shared" ref="L7:L25" si="12">AD7/I7</f>
        <v>0.21861344422997139</v>
      </c>
      <c r="M7" s="132">
        <f t="shared" ref="M7:M25" si="13">Z7</f>
        <v>12.769</v>
      </c>
      <c r="N7" s="133">
        <f t="shared" ref="N7:N25" si="14">BV7</f>
        <v>0</v>
      </c>
      <c r="O7" s="133">
        <f t="shared" ref="O7:O25" si="15">BW7</f>
        <v>31.674106976501538</v>
      </c>
      <c r="P7" s="213">
        <f t="shared" ref="P7:P25" si="16">AK7</f>
        <v>17</v>
      </c>
      <c r="Q7" s="214">
        <f t="shared" ref="Q7:Q25" si="17">AE7</f>
        <v>0</v>
      </c>
      <c r="R7" s="214">
        <f t="shared" ref="R7:R25" si="18">AF7</f>
        <v>255</v>
      </c>
      <c r="T7">
        <v>530</v>
      </c>
      <c r="U7">
        <v>2316</v>
      </c>
      <c r="V7" t="s">
        <v>262</v>
      </c>
      <c r="W7">
        <v>805.07399999999996</v>
      </c>
      <c r="X7">
        <v>387.68700000000001</v>
      </c>
      <c r="Y7">
        <v>2.077</v>
      </c>
      <c r="Z7">
        <v>12.769</v>
      </c>
      <c r="AA7">
        <v>49.713881000000001</v>
      </c>
      <c r="AB7">
        <v>1.514994</v>
      </c>
      <c r="AC7">
        <v>18.834713000000001</v>
      </c>
      <c r="AD7" s="1">
        <v>176</v>
      </c>
      <c r="AE7">
        <v>0</v>
      </c>
      <c r="AF7">
        <v>255</v>
      </c>
      <c r="AG7">
        <v>72</v>
      </c>
      <c r="AH7">
        <v>16.194148999999999</v>
      </c>
      <c r="AI7">
        <v>724.9</v>
      </c>
      <c r="AJ7">
        <v>0</v>
      </c>
      <c r="AK7">
        <v>17</v>
      </c>
      <c r="AL7">
        <v>5839</v>
      </c>
      <c r="AM7">
        <v>0.85319211614915735</v>
      </c>
      <c r="AN7" t="s">
        <v>68</v>
      </c>
      <c r="AO7">
        <v>297.86900000000003</v>
      </c>
      <c r="AP7" t="s">
        <v>280</v>
      </c>
      <c r="AQ7" t="s">
        <v>115</v>
      </c>
      <c r="AR7" t="s">
        <v>118</v>
      </c>
      <c r="AS7" t="s">
        <v>115</v>
      </c>
      <c r="AT7" t="s">
        <v>118</v>
      </c>
      <c r="AU7" t="s">
        <v>180</v>
      </c>
      <c r="AV7" t="s">
        <v>262</v>
      </c>
      <c r="AW7" t="s">
        <v>68</v>
      </c>
      <c r="AX7">
        <v>2316</v>
      </c>
      <c r="AY7" t="s">
        <v>227</v>
      </c>
      <c r="AZ7">
        <v>4</v>
      </c>
      <c r="BA7" t="s">
        <v>266</v>
      </c>
      <c r="BB7">
        <v>3</v>
      </c>
      <c r="BC7">
        <v>1</v>
      </c>
      <c r="BE7" t="s">
        <v>68</v>
      </c>
      <c r="BF7">
        <v>0</v>
      </c>
      <c r="BG7" t="s">
        <v>199</v>
      </c>
      <c r="BI7" t="s">
        <v>115</v>
      </c>
      <c r="BJ7" t="s">
        <v>262</v>
      </c>
      <c r="BK7" t="s">
        <v>68</v>
      </c>
      <c r="BL7">
        <v>0.85319211614915735</v>
      </c>
      <c r="BM7">
        <v>2316</v>
      </c>
      <c r="BN7" t="s">
        <v>118</v>
      </c>
      <c r="BO7" t="s">
        <v>180</v>
      </c>
      <c r="BP7">
        <v>3</v>
      </c>
      <c r="BQ7">
        <v>805.07400000000007</v>
      </c>
      <c r="BR7">
        <v>3.047426532641859E-2</v>
      </c>
      <c r="BS7">
        <v>0.37886225378380739</v>
      </c>
      <c r="BT7">
        <v>0.21861344422997142</v>
      </c>
      <c r="BU7">
        <v>12.769</v>
      </c>
      <c r="BV7">
        <v>0</v>
      </c>
      <c r="BW7">
        <v>31.674106976501538</v>
      </c>
      <c r="BX7">
        <v>17</v>
      </c>
      <c r="BY7">
        <v>0</v>
      </c>
      <c r="BZ7">
        <v>255</v>
      </c>
    </row>
    <row r="8" spans="1:78" ht="16.5">
      <c r="A8" s="247" t="str">
        <f t="shared" si="1"/>
        <v>인천제물포교통</v>
      </c>
      <c r="B8" s="107" t="str">
        <f t="shared" si="2"/>
        <v>김선우</v>
      </c>
      <c r="C8" s="108" t="str">
        <f t="shared" si="3"/>
        <v>C</v>
      </c>
      <c r="D8" s="109">
        <f t="shared" si="4"/>
        <v>0.87916711438321393</v>
      </c>
      <c r="E8" s="110">
        <f t="shared" si="5"/>
        <v>7881</v>
      </c>
      <c r="F8" s="111" t="str">
        <f t="shared" si="6"/>
        <v>급행97</v>
      </c>
      <c r="G8" s="112" t="str">
        <f t="shared" si="7"/>
        <v>70바2858</v>
      </c>
      <c r="H8" s="113">
        <f t="shared" si="8"/>
        <v>2</v>
      </c>
      <c r="I8" s="114">
        <f t="shared" si="9"/>
        <v>508.13400000000001</v>
      </c>
      <c r="J8" s="115">
        <f t="shared" si="10"/>
        <v>3.1728121671268643E-2</v>
      </c>
      <c r="K8" s="115">
        <f t="shared" si="11"/>
        <v>0.37951746296972139</v>
      </c>
      <c r="L8" s="115">
        <f t="shared" si="12"/>
        <v>0.15547080100918262</v>
      </c>
      <c r="M8" s="116">
        <f t="shared" si="13"/>
        <v>14</v>
      </c>
      <c r="N8" s="117">
        <f t="shared" si="14"/>
        <v>0</v>
      </c>
      <c r="O8" s="117">
        <f t="shared" si="15"/>
        <v>49.98681450168656</v>
      </c>
      <c r="P8" s="215">
        <f t="shared" si="16"/>
        <v>5</v>
      </c>
      <c r="Q8" s="216">
        <f t="shared" si="17"/>
        <v>0</v>
      </c>
      <c r="R8" s="216">
        <f t="shared" si="18"/>
        <v>254</v>
      </c>
      <c r="T8">
        <v>530</v>
      </c>
      <c r="U8">
        <v>7881</v>
      </c>
      <c r="V8" t="s">
        <v>281</v>
      </c>
      <c r="W8">
        <v>508.13400000000001</v>
      </c>
      <c r="X8">
        <v>240.91900000000001</v>
      </c>
      <c r="Y8">
        <v>2.109</v>
      </c>
      <c r="Z8">
        <v>14</v>
      </c>
      <c r="AA8">
        <v>29.521381999999999</v>
      </c>
      <c r="AB8">
        <v>0.93665799999999999</v>
      </c>
      <c r="AC8">
        <v>11.20388</v>
      </c>
      <c r="AD8" s="1">
        <v>79</v>
      </c>
      <c r="AE8">
        <v>0</v>
      </c>
      <c r="AF8">
        <v>254</v>
      </c>
      <c r="AG8">
        <v>73</v>
      </c>
      <c r="AH8">
        <v>17.212405</v>
      </c>
      <c r="AI8">
        <v>574.20000000000005</v>
      </c>
      <c r="AJ8">
        <v>0</v>
      </c>
      <c r="AK8">
        <v>5</v>
      </c>
      <c r="AL8">
        <v>2183</v>
      </c>
      <c r="AM8">
        <v>0.87916711438321393</v>
      </c>
      <c r="AN8" t="s">
        <v>68</v>
      </c>
      <c r="AO8">
        <v>254.07400000000001</v>
      </c>
      <c r="AP8" t="s">
        <v>282</v>
      </c>
      <c r="AQ8" t="s">
        <v>115</v>
      </c>
      <c r="AR8" t="s">
        <v>118</v>
      </c>
      <c r="AS8" t="s">
        <v>115</v>
      </c>
      <c r="AT8" t="s">
        <v>118</v>
      </c>
      <c r="AU8" t="s">
        <v>183</v>
      </c>
      <c r="AV8" t="s">
        <v>281</v>
      </c>
      <c r="AW8" t="s">
        <v>68</v>
      </c>
      <c r="AX8">
        <v>7881</v>
      </c>
      <c r="AY8" t="s">
        <v>227</v>
      </c>
      <c r="AZ8">
        <v>2</v>
      </c>
      <c r="BA8" t="s">
        <v>228</v>
      </c>
      <c r="BB8">
        <v>2</v>
      </c>
      <c r="BC8">
        <v>1</v>
      </c>
      <c r="BE8" t="s">
        <v>234</v>
      </c>
      <c r="BF8" t="s">
        <v>235</v>
      </c>
      <c r="BG8" t="s">
        <v>234</v>
      </c>
      <c r="BI8" t="s">
        <v>115</v>
      </c>
      <c r="BJ8" t="s">
        <v>281</v>
      </c>
      <c r="BK8" t="s">
        <v>68</v>
      </c>
      <c r="BL8">
        <v>0.87916711438321393</v>
      </c>
      <c r="BM8">
        <v>7881</v>
      </c>
      <c r="BN8" t="s">
        <v>118</v>
      </c>
      <c r="BO8" t="s">
        <v>183</v>
      </c>
      <c r="BP8">
        <v>2</v>
      </c>
      <c r="BQ8">
        <v>508.13400000000001</v>
      </c>
      <c r="BR8">
        <v>3.1728121671268643E-2</v>
      </c>
      <c r="BS8">
        <v>0.37951746296972139</v>
      </c>
      <c r="BT8">
        <v>0.15547080100918262</v>
      </c>
      <c r="BU8">
        <v>14</v>
      </c>
      <c r="BV8">
        <v>0</v>
      </c>
      <c r="BW8">
        <v>49.98681450168656</v>
      </c>
      <c r="BX8">
        <v>5</v>
      </c>
      <c r="BY8">
        <v>0</v>
      </c>
      <c r="BZ8">
        <v>254</v>
      </c>
    </row>
    <row r="9" spans="1:78" ht="16.5">
      <c r="A9" s="246" t="str">
        <f t="shared" si="1"/>
        <v>인천제물포교통</v>
      </c>
      <c r="B9" s="123" t="str">
        <f t="shared" si="2"/>
        <v>김승호</v>
      </c>
      <c r="C9" s="124" t="str">
        <f t="shared" si="3"/>
        <v>D</v>
      </c>
      <c r="D9" s="125">
        <f t="shared" si="4"/>
        <v>0.8103999999999999</v>
      </c>
      <c r="E9" s="126">
        <f t="shared" si="5"/>
        <v>6697</v>
      </c>
      <c r="F9" s="127" t="str">
        <f t="shared" si="6"/>
        <v>급행97</v>
      </c>
      <c r="G9" s="128" t="str">
        <f t="shared" si="7"/>
        <v>70바2834</v>
      </c>
      <c r="H9" s="129">
        <f t="shared" si="8"/>
        <v>1</v>
      </c>
      <c r="I9" s="130">
        <f t="shared" si="9"/>
        <v>3180.2979999999998</v>
      </c>
      <c r="J9" s="131">
        <f t="shared" si="10"/>
        <v>6.6149323155512543E-2</v>
      </c>
      <c r="K9" s="131">
        <f t="shared" si="11"/>
        <v>0.36598686059741264</v>
      </c>
      <c r="L9" s="131">
        <f t="shared" si="12"/>
        <v>0.23960018841001693</v>
      </c>
      <c r="M9" s="132">
        <f t="shared" si="13"/>
        <v>13.324</v>
      </c>
      <c r="N9" s="133">
        <f t="shared" si="14"/>
        <v>0.75464626270871482</v>
      </c>
      <c r="O9" s="133">
        <f t="shared" si="15"/>
        <v>23.771357275324515</v>
      </c>
      <c r="P9" s="213">
        <f t="shared" si="16"/>
        <v>61</v>
      </c>
      <c r="Q9" s="214">
        <f t="shared" si="17"/>
        <v>24</v>
      </c>
      <c r="R9" s="214">
        <f t="shared" si="18"/>
        <v>756</v>
      </c>
      <c r="T9">
        <v>530</v>
      </c>
      <c r="U9">
        <v>6697</v>
      </c>
      <c r="V9" t="s">
        <v>186</v>
      </c>
      <c r="W9">
        <v>3180.2979999999998</v>
      </c>
      <c r="X9">
        <v>1570.116</v>
      </c>
      <c r="Y9">
        <v>2.0259999999999998</v>
      </c>
      <c r="Z9">
        <v>13.324</v>
      </c>
      <c r="AA9">
        <v>199.98884899999999</v>
      </c>
      <c r="AB9">
        <v>13.229127</v>
      </c>
      <c r="AC9">
        <v>73.193291000000002</v>
      </c>
      <c r="AD9" s="1">
        <v>762</v>
      </c>
      <c r="AE9">
        <v>24</v>
      </c>
      <c r="AF9">
        <v>756</v>
      </c>
      <c r="AG9">
        <v>72</v>
      </c>
      <c r="AH9">
        <v>15.902376</v>
      </c>
      <c r="AI9">
        <v>1421.1</v>
      </c>
      <c r="AJ9">
        <v>0</v>
      </c>
      <c r="AK9">
        <v>61</v>
      </c>
      <c r="AL9">
        <v>16895</v>
      </c>
      <c r="AM9">
        <v>0.8103999999999999</v>
      </c>
      <c r="AN9" t="s">
        <v>66</v>
      </c>
      <c r="AO9">
        <v>3180.2979999999998</v>
      </c>
      <c r="AP9" t="s">
        <v>283</v>
      </c>
      <c r="AQ9" t="s">
        <v>115</v>
      </c>
      <c r="AR9" t="s">
        <v>118</v>
      </c>
      <c r="AS9" t="s">
        <v>115</v>
      </c>
      <c r="AT9" t="s">
        <v>118</v>
      </c>
      <c r="AU9" t="s">
        <v>180</v>
      </c>
      <c r="AV9" t="s">
        <v>186</v>
      </c>
      <c r="AW9" t="s">
        <v>66</v>
      </c>
      <c r="AX9">
        <v>6697</v>
      </c>
      <c r="AY9" t="s">
        <v>229</v>
      </c>
      <c r="AZ9">
        <v>5</v>
      </c>
      <c r="BA9" t="s">
        <v>211</v>
      </c>
      <c r="BB9">
        <v>1</v>
      </c>
      <c r="BC9">
        <v>1</v>
      </c>
      <c r="BE9" t="s">
        <v>66</v>
      </c>
      <c r="BF9">
        <v>0</v>
      </c>
      <c r="BG9" t="s">
        <v>199</v>
      </c>
      <c r="BI9" t="s">
        <v>115</v>
      </c>
      <c r="BJ9" t="s">
        <v>186</v>
      </c>
      <c r="BK9" t="s">
        <v>66</v>
      </c>
      <c r="BL9">
        <v>0.8103999999999999</v>
      </c>
      <c r="BM9">
        <v>6697</v>
      </c>
      <c r="BN9" t="s">
        <v>118</v>
      </c>
      <c r="BO9" t="s">
        <v>180</v>
      </c>
      <c r="BP9">
        <v>1</v>
      </c>
      <c r="BQ9">
        <v>3180.2979999999998</v>
      </c>
      <c r="BR9">
        <v>6.6149323155512543E-2</v>
      </c>
      <c r="BS9">
        <v>0.36598686059741264</v>
      </c>
      <c r="BT9">
        <v>0.23960018841001693</v>
      </c>
      <c r="BU9">
        <v>13.324</v>
      </c>
      <c r="BV9">
        <v>0.75464626270871482</v>
      </c>
      <c r="BW9">
        <v>23.771357275324515</v>
      </c>
      <c r="BX9">
        <v>61</v>
      </c>
      <c r="BY9">
        <v>24</v>
      </c>
      <c r="BZ9">
        <v>756</v>
      </c>
    </row>
    <row r="10" spans="1:78" ht="16.5">
      <c r="A10" s="247" t="str">
        <f t="shared" si="1"/>
        <v>인천제물포교통</v>
      </c>
      <c r="B10" s="107" t="str">
        <f t="shared" si="2"/>
        <v>김종섭</v>
      </c>
      <c r="C10" s="108" t="str">
        <f t="shared" si="3"/>
        <v>D</v>
      </c>
      <c r="D10" s="109">
        <f t="shared" si="4"/>
        <v>0.80598130081213526</v>
      </c>
      <c r="E10" s="110">
        <f t="shared" si="5"/>
        <v>4173</v>
      </c>
      <c r="F10" s="111" t="str">
        <f t="shared" si="6"/>
        <v>급행97</v>
      </c>
      <c r="G10" s="112" t="str">
        <f t="shared" si="7"/>
        <v>70바2834</v>
      </c>
      <c r="H10" s="113">
        <f t="shared" si="8"/>
        <v>2</v>
      </c>
      <c r="I10" s="114">
        <f t="shared" si="9"/>
        <v>1862.826</v>
      </c>
      <c r="J10" s="115">
        <f t="shared" si="10"/>
        <v>8.2721772343006775E-2</v>
      </c>
      <c r="K10" s="115">
        <f t="shared" si="11"/>
        <v>0.34756315622545869</v>
      </c>
      <c r="L10" s="115">
        <f t="shared" si="12"/>
        <v>0.2845139588990061</v>
      </c>
      <c r="M10" s="116">
        <f t="shared" si="13"/>
        <v>13.132999999999999</v>
      </c>
      <c r="N10" s="117">
        <f t="shared" si="14"/>
        <v>5.3681879037548327E-2</v>
      </c>
      <c r="O10" s="117">
        <f t="shared" si="15"/>
        <v>23.40529926037107</v>
      </c>
      <c r="P10" s="215">
        <f t="shared" si="16"/>
        <v>28</v>
      </c>
      <c r="Q10" s="216">
        <f t="shared" si="17"/>
        <v>1</v>
      </c>
      <c r="R10" s="216">
        <f t="shared" si="18"/>
        <v>436</v>
      </c>
      <c r="T10">
        <v>530</v>
      </c>
      <c r="U10">
        <v>4173</v>
      </c>
      <c r="V10" t="s">
        <v>187</v>
      </c>
      <c r="W10">
        <v>1862.826</v>
      </c>
      <c r="X10">
        <v>926.73599999999999</v>
      </c>
      <c r="Y10">
        <v>2.0099999999999998</v>
      </c>
      <c r="Z10">
        <v>13.132999999999999</v>
      </c>
      <c r="AA10">
        <v>119.036642</v>
      </c>
      <c r="AB10">
        <v>9.8469219999999993</v>
      </c>
      <c r="AC10">
        <v>41.372751000000001</v>
      </c>
      <c r="AD10" s="1">
        <v>530</v>
      </c>
      <c r="AE10">
        <v>1</v>
      </c>
      <c r="AF10">
        <v>436</v>
      </c>
      <c r="AG10">
        <v>71</v>
      </c>
      <c r="AH10">
        <v>15.649181</v>
      </c>
      <c r="AI10">
        <v>585.9</v>
      </c>
      <c r="AJ10">
        <v>0</v>
      </c>
      <c r="AK10">
        <v>28</v>
      </c>
      <c r="AL10">
        <v>8565</v>
      </c>
      <c r="AM10">
        <v>0.80598130081213526</v>
      </c>
      <c r="AN10" t="s">
        <v>66</v>
      </c>
      <c r="AO10">
        <v>1759.48</v>
      </c>
      <c r="AP10" t="s">
        <v>284</v>
      </c>
      <c r="AQ10" t="s">
        <v>115</v>
      </c>
      <c r="AR10" t="s">
        <v>118</v>
      </c>
      <c r="AS10" t="s">
        <v>115</v>
      </c>
      <c r="AT10" t="s">
        <v>118</v>
      </c>
      <c r="AU10" t="s">
        <v>180</v>
      </c>
      <c r="AV10" t="s">
        <v>187</v>
      </c>
      <c r="AW10" t="s">
        <v>66</v>
      </c>
      <c r="AX10">
        <v>4173</v>
      </c>
      <c r="AY10" t="s">
        <v>229</v>
      </c>
      <c r="AZ10">
        <v>7</v>
      </c>
      <c r="BA10" t="s">
        <v>215</v>
      </c>
      <c r="BB10">
        <v>2</v>
      </c>
      <c r="BC10">
        <v>1</v>
      </c>
      <c r="BE10" t="s">
        <v>66</v>
      </c>
      <c r="BF10">
        <v>0</v>
      </c>
      <c r="BG10" t="s">
        <v>199</v>
      </c>
      <c r="BI10" t="s">
        <v>115</v>
      </c>
      <c r="BJ10" t="s">
        <v>187</v>
      </c>
      <c r="BK10" t="s">
        <v>66</v>
      </c>
      <c r="BL10">
        <v>0.80598130081213526</v>
      </c>
      <c r="BM10">
        <v>4173</v>
      </c>
      <c r="BN10" t="s">
        <v>118</v>
      </c>
      <c r="BO10" t="s">
        <v>180</v>
      </c>
      <c r="BP10">
        <v>2</v>
      </c>
      <c r="BQ10">
        <v>1862.826</v>
      </c>
      <c r="BR10">
        <v>8.2721772343006775E-2</v>
      </c>
      <c r="BS10">
        <v>0.34756315622545869</v>
      </c>
      <c r="BT10">
        <v>0.2845139588990061</v>
      </c>
      <c r="BU10">
        <v>13.132999999999999</v>
      </c>
      <c r="BV10">
        <v>5.3681879037548327E-2</v>
      </c>
      <c r="BW10">
        <v>23.40529926037107</v>
      </c>
      <c r="BX10">
        <v>28</v>
      </c>
      <c r="BY10">
        <v>1</v>
      </c>
      <c r="BZ10">
        <v>436</v>
      </c>
    </row>
    <row r="11" spans="1:78" ht="16.5">
      <c r="A11" s="246" t="str">
        <f t="shared" si="1"/>
        <v>인천제물포교통</v>
      </c>
      <c r="B11" s="123" t="str">
        <f t="shared" si="2"/>
        <v>김혁길</v>
      </c>
      <c r="C11" s="124" t="str">
        <f t="shared" si="3"/>
        <v>D</v>
      </c>
      <c r="D11" s="125">
        <f t="shared" si="4"/>
        <v>0.83875</v>
      </c>
      <c r="E11" s="126">
        <f t="shared" si="5"/>
        <v>5121</v>
      </c>
      <c r="F11" s="127" t="str">
        <f t="shared" si="6"/>
        <v>급행97</v>
      </c>
      <c r="G11" s="128" t="str">
        <f t="shared" si="7"/>
        <v>70바2831</v>
      </c>
      <c r="H11" s="129">
        <f t="shared" si="8"/>
        <v>1</v>
      </c>
      <c r="I11" s="130">
        <f t="shared" si="9"/>
        <v>1107.548</v>
      </c>
      <c r="J11" s="131">
        <f t="shared" si="10"/>
        <v>3.7380003402950057E-2</v>
      </c>
      <c r="K11" s="131">
        <f t="shared" si="11"/>
        <v>0.37780648378879278</v>
      </c>
      <c r="L11" s="131">
        <f t="shared" si="12"/>
        <v>0.2194035834112833</v>
      </c>
      <c r="M11" s="132">
        <f t="shared" si="13"/>
        <v>12.36</v>
      </c>
      <c r="N11" s="133">
        <f t="shared" si="14"/>
        <v>0.54173724299082293</v>
      </c>
      <c r="O11" s="133">
        <f t="shared" si="15"/>
        <v>10.202718076327166</v>
      </c>
      <c r="P11" s="213">
        <f t="shared" si="16"/>
        <v>22</v>
      </c>
      <c r="Q11" s="214">
        <f t="shared" si="17"/>
        <v>6</v>
      </c>
      <c r="R11" s="214">
        <f t="shared" si="18"/>
        <v>113</v>
      </c>
      <c r="T11">
        <v>530</v>
      </c>
      <c r="U11">
        <v>5121</v>
      </c>
      <c r="V11" t="s">
        <v>188</v>
      </c>
      <c r="W11">
        <v>1107.548</v>
      </c>
      <c r="X11">
        <v>550.30600000000004</v>
      </c>
      <c r="Y11">
        <v>2.0129999999999999</v>
      </c>
      <c r="Z11">
        <v>12.36</v>
      </c>
      <c r="AA11">
        <v>74.341379000000003</v>
      </c>
      <c r="AB11">
        <v>2.7788810000000002</v>
      </c>
      <c r="AC11">
        <v>28.086655</v>
      </c>
      <c r="AD11" s="1">
        <v>243</v>
      </c>
      <c r="AE11">
        <v>6</v>
      </c>
      <c r="AF11">
        <v>113</v>
      </c>
      <c r="AG11">
        <v>72</v>
      </c>
      <c r="AH11">
        <v>14.898135999999999</v>
      </c>
      <c r="AI11">
        <v>619.6</v>
      </c>
      <c r="AJ11">
        <v>0</v>
      </c>
      <c r="AK11">
        <v>22</v>
      </c>
      <c r="AL11">
        <v>13607</v>
      </c>
      <c r="AM11">
        <v>0.83875</v>
      </c>
      <c r="AN11" t="s">
        <v>66</v>
      </c>
      <c r="AO11">
        <v>1107.548</v>
      </c>
      <c r="AP11" t="s">
        <v>285</v>
      </c>
      <c r="AQ11" t="s">
        <v>115</v>
      </c>
      <c r="AR11" t="s">
        <v>118</v>
      </c>
      <c r="AS11" t="s">
        <v>115</v>
      </c>
      <c r="AT11" t="s">
        <v>118</v>
      </c>
      <c r="AU11" t="s">
        <v>178</v>
      </c>
      <c r="AV11" t="s">
        <v>188</v>
      </c>
      <c r="AW11" t="s">
        <v>66</v>
      </c>
      <c r="AX11">
        <v>5121</v>
      </c>
      <c r="AY11" t="s">
        <v>229</v>
      </c>
      <c r="AZ11">
        <v>1</v>
      </c>
      <c r="BA11" t="s">
        <v>204</v>
      </c>
      <c r="BB11">
        <v>1</v>
      </c>
      <c r="BC11">
        <v>1</v>
      </c>
      <c r="BE11" t="s">
        <v>68</v>
      </c>
      <c r="BF11">
        <v>-1</v>
      </c>
      <c r="BG11" t="s">
        <v>213</v>
      </c>
      <c r="BI11" t="s">
        <v>115</v>
      </c>
      <c r="BJ11" t="s">
        <v>188</v>
      </c>
      <c r="BK11" t="s">
        <v>66</v>
      </c>
      <c r="BL11">
        <v>0.83875</v>
      </c>
      <c r="BM11">
        <v>5121</v>
      </c>
      <c r="BN11" t="s">
        <v>118</v>
      </c>
      <c r="BO11" t="s">
        <v>178</v>
      </c>
      <c r="BP11">
        <v>1</v>
      </c>
      <c r="BQ11">
        <v>1107.548</v>
      </c>
      <c r="BR11">
        <v>3.7380003402950057E-2</v>
      </c>
      <c r="BS11">
        <v>0.37780648378879278</v>
      </c>
      <c r="BT11">
        <v>0.2194035834112833</v>
      </c>
      <c r="BU11">
        <v>12.36</v>
      </c>
      <c r="BV11">
        <v>0.54173724299082293</v>
      </c>
      <c r="BW11">
        <v>10.202718076327166</v>
      </c>
      <c r="BX11">
        <v>22</v>
      </c>
      <c r="BY11">
        <v>6</v>
      </c>
      <c r="BZ11">
        <v>113</v>
      </c>
    </row>
    <row r="12" spans="1:78" ht="16.5">
      <c r="A12" s="247" t="str">
        <f t="shared" si="1"/>
        <v>인천제물포교통</v>
      </c>
      <c r="B12" s="107" t="str">
        <f t="shared" si="2"/>
        <v>김현국</v>
      </c>
      <c r="C12" s="108" t="str">
        <f t="shared" si="3"/>
        <v>F</v>
      </c>
      <c r="D12" s="109">
        <f t="shared" si="4"/>
        <v>0.78909090909090907</v>
      </c>
      <c r="E12" s="110">
        <f t="shared" si="5"/>
        <v>1863</v>
      </c>
      <c r="F12" s="111" t="str">
        <f t="shared" si="6"/>
        <v>30</v>
      </c>
      <c r="G12" s="112" t="str">
        <f t="shared" si="7"/>
        <v>70바2688</v>
      </c>
      <c r="H12" s="113">
        <f t="shared" si="8"/>
        <v>1</v>
      </c>
      <c r="I12" s="114">
        <f t="shared" si="9"/>
        <v>5628.0039999999999</v>
      </c>
      <c r="J12" s="115">
        <f t="shared" si="10"/>
        <v>5.3644698349516157E-2</v>
      </c>
      <c r="K12" s="115">
        <f t="shared" si="11"/>
        <v>0.37369756036300772</v>
      </c>
      <c r="L12" s="115">
        <f t="shared" si="12"/>
        <v>0.23898348330953567</v>
      </c>
      <c r="M12" s="116">
        <f t="shared" si="13"/>
        <v>15.571</v>
      </c>
      <c r="N12" s="117">
        <f t="shared" si="14"/>
        <v>4.4065356030308438</v>
      </c>
      <c r="O12" s="117">
        <f t="shared" si="15"/>
        <v>75.390849047015607</v>
      </c>
      <c r="P12" s="215">
        <f t="shared" si="16"/>
        <v>121</v>
      </c>
      <c r="Q12" s="216">
        <f t="shared" si="17"/>
        <v>248</v>
      </c>
      <c r="R12" s="216">
        <f t="shared" si="18"/>
        <v>4243</v>
      </c>
      <c r="T12">
        <v>530</v>
      </c>
      <c r="U12">
        <v>1863</v>
      </c>
      <c r="V12" t="s">
        <v>189</v>
      </c>
      <c r="W12">
        <v>5628.0039999999999</v>
      </c>
      <c r="X12">
        <v>3241.24</v>
      </c>
      <c r="Y12">
        <v>1.736</v>
      </c>
      <c r="Z12">
        <v>15.571</v>
      </c>
      <c r="AA12">
        <v>330.999121</v>
      </c>
      <c r="AB12">
        <v>17.756347999999999</v>
      </c>
      <c r="AC12">
        <v>123.69356399999999</v>
      </c>
      <c r="AD12" s="1">
        <v>1345</v>
      </c>
      <c r="AE12">
        <v>248</v>
      </c>
      <c r="AF12">
        <v>4243</v>
      </c>
      <c r="AG12">
        <v>80</v>
      </c>
      <c r="AH12">
        <v>17.003077999999999</v>
      </c>
      <c r="AI12">
        <v>13401.6</v>
      </c>
      <c r="AJ12">
        <v>0</v>
      </c>
      <c r="AK12">
        <v>121</v>
      </c>
      <c r="AL12">
        <v>38803</v>
      </c>
      <c r="AM12">
        <v>0.78909090909090907</v>
      </c>
      <c r="AN12" t="s">
        <v>69</v>
      </c>
      <c r="AO12">
        <v>5628.0039999999999</v>
      </c>
      <c r="AP12" t="s">
        <v>286</v>
      </c>
      <c r="AQ12" t="s">
        <v>115</v>
      </c>
      <c r="AR12" t="s">
        <v>116</v>
      </c>
      <c r="AS12" t="s">
        <v>115</v>
      </c>
      <c r="AT12" t="s">
        <v>116</v>
      </c>
      <c r="AU12" t="s">
        <v>171</v>
      </c>
      <c r="AV12" t="s">
        <v>189</v>
      </c>
      <c r="AW12" t="s">
        <v>69</v>
      </c>
      <c r="AX12">
        <v>1863</v>
      </c>
      <c r="AY12" t="s">
        <v>232</v>
      </c>
      <c r="AZ12">
        <v>1</v>
      </c>
      <c r="BA12" t="s">
        <v>175</v>
      </c>
      <c r="BB12">
        <v>1</v>
      </c>
      <c r="BC12">
        <v>1</v>
      </c>
      <c r="BE12" t="s">
        <v>69</v>
      </c>
      <c r="BF12">
        <v>0</v>
      </c>
      <c r="BG12" t="s">
        <v>199</v>
      </c>
      <c r="BI12" t="s">
        <v>115</v>
      </c>
      <c r="BJ12" t="s">
        <v>189</v>
      </c>
      <c r="BK12" t="s">
        <v>69</v>
      </c>
      <c r="BL12">
        <v>0.78909090909090907</v>
      </c>
      <c r="BM12">
        <v>1863</v>
      </c>
      <c r="BN12" t="s">
        <v>116</v>
      </c>
      <c r="BO12" t="s">
        <v>171</v>
      </c>
      <c r="BP12">
        <v>1</v>
      </c>
      <c r="BQ12">
        <v>5628.0039999999999</v>
      </c>
      <c r="BR12">
        <v>5.3644698349516157E-2</v>
      </c>
      <c r="BS12">
        <v>0.37369756036300772</v>
      </c>
      <c r="BT12">
        <v>0.23898348330953567</v>
      </c>
      <c r="BU12">
        <v>15.571</v>
      </c>
      <c r="BV12">
        <v>4.4065356030308438</v>
      </c>
      <c r="BW12">
        <v>75.390849047015607</v>
      </c>
      <c r="BX12">
        <v>121</v>
      </c>
      <c r="BY12">
        <v>248</v>
      </c>
      <c r="BZ12">
        <v>4243</v>
      </c>
    </row>
    <row r="13" spans="1:78" ht="16.5">
      <c r="A13" s="246" t="str">
        <f t="shared" si="1"/>
        <v>인천제물포교통</v>
      </c>
      <c r="B13" s="123" t="str">
        <f t="shared" si="2"/>
        <v>남형우</v>
      </c>
      <c r="C13" s="124" t="str">
        <f t="shared" si="3"/>
        <v>C</v>
      </c>
      <c r="D13" s="125">
        <f t="shared" si="4"/>
        <v>0.87030987977046448</v>
      </c>
      <c r="E13" s="126">
        <f t="shared" si="5"/>
        <v>5409</v>
      </c>
      <c r="F13" s="127" t="str">
        <f t="shared" si="6"/>
        <v>30</v>
      </c>
      <c r="G13" s="128" t="str">
        <f t="shared" si="7"/>
        <v>70바2802</v>
      </c>
      <c r="H13" s="129">
        <f t="shared" si="8"/>
        <v>5</v>
      </c>
      <c r="I13" s="130">
        <f t="shared" si="9"/>
        <v>8902.7250000000004</v>
      </c>
      <c r="J13" s="131">
        <f t="shared" si="10"/>
        <v>7.3279806005573753E-2</v>
      </c>
      <c r="K13" s="131">
        <f t="shared" si="11"/>
        <v>0.38499973610491878</v>
      </c>
      <c r="L13" s="131">
        <f t="shared" si="12"/>
        <v>0.1870213895183778</v>
      </c>
      <c r="M13" s="132">
        <f t="shared" si="13"/>
        <v>15.912000000000001</v>
      </c>
      <c r="N13" s="133">
        <f t="shared" si="14"/>
        <v>1.2018791999078933</v>
      </c>
      <c r="O13" s="133">
        <f t="shared" si="15"/>
        <v>50.063323308312903</v>
      </c>
      <c r="P13" s="213">
        <f t="shared" si="16"/>
        <v>170</v>
      </c>
      <c r="Q13" s="214">
        <f t="shared" si="17"/>
        <v>107</v>
      </c>
      <c r="R13" s="214">
        <f t="shared" si="18"/>
        <v>4457</v>
      </c>
      <c r="T13">
        <v>530</v>
      </c>
      <c r="U13">
        <v>5409</v>
      </c>
      <c r="V13" t="s">
        <v>190</v>
      </c>
      <c r="W13">
        <v>8902.7250000000004</v>
      </c>
      <c r="X13">
        <v>4590.9709999999995</v>
      </c>
      <c r="Y13">
        <v>1.9390000000000001</v>
      </c>
      <c r="Z13">
        <v>15.912000000000001</v>
      </c>
      <c r="AA13">
        <v>562.59100899999999</v>
      </c>
      <c r="AB13">
        <v>41.226559999999999</v>
      </c>
      <c r="AC13">
        <v>216.59738999999999</v>
      </c>
      <c r="AD13" s="1">
        <v>1665</v>
      </c>
      <c r="AE13">
        <v>107</v>
      </c>
      <c r="AF13">
        <v>4457</v>
      </c>
      <c r="AG13">
        <v>78</v>
      </c>
      <c r="AH13">
        <v>15.824506</v>
      </c>
      <c r="AI13">
        <v>18344.400000000001</v>
      </c>
      <c r="AJ13">
        <v>0</v>
      </c>
      <c r="AK13">
        <v>170</v>
      </c>
      <c r="AL13">
        <v>109060</v>
      </c>
      <c r="AM13">
        <v>0.87030987977046448</v>
      </c>
      <c r="AN13" t="s">
        <v>68</v>
      </c>
      <c r="AO13">
        <v>4893.0290000000005</v>
      </c>
      <c r="AP13" t="s">
        <v>287</v>
      </c>
      <c r="AQ13" t="s">
        <v>115</v>
      </c>
      <c r="AR13" t="s">
        <v>116</v>
      </c>
      <c r="AS13" t="s">
        <v>115</v>
      </c>
      <c r="AT13" t="s">
        <v>116</v>
      </c>
      <c r="AU13" t="s">
        <v>260</v>
      </c>
      <c r="AV13" t="s">
        <v>190</v>
      </c>
      <c r="AW13" t="s">
        <v>68</v>
      </c>
      <c r="AX13">
        <v>5409</v>
      </c>
      <c r="AY13" t="s">
        <v>230</v>
      </c>
      <c r="AZ13">
        <v>4</v>
      </c>
      <c r="BA13" t="s">
        <v>288</v>
      </c>
      <c r="BB13">
        <v>5</v>
      </c>
      <c r="BC13">
        <v>1</v>
      </c>
      <c r="BE13" t="s">
        <v>68</v>
      </c>
      <c r="BF13">
        <v>0</v>
      </c>
      <c r="BG13" t="s">
        <v>199</v>
      </c>
      <c r="BI13" t="s">
        <v>115</v>
      </c>
      <c r="BJ13" t="s">
        <v>190</v>
      </c>
      <c r="BK13" t="s">
        <v>68</v>
      </c>
      <c r="BL13">
        <v>0.87030987977046448</v>
      </c>
      <c r="BM13">
        <v>5409</v>
      </c>
      <c r="BN13" t="s">
        <v>116</v>
      </c>
      <c r="BO13" t="s">
        <v>260</v>
      </c>
      <c r="BP13">
        <v>5</v>
      </c>
      <c r="BQ13">
        <v>8902.7250000000004</v>
      </c>
      <c r="BR13">
        <v>7.3279806005573753E-2</v>
      </c>
      <c r="BS13">
        <v>0.38499973610491878</v>
      </c>
      <c r="BT13">
        <v>0.1870213895183778</v>
      </c>
      <c r="BU13">
        <v>15.912000000000001</v>
      </c>
      <c r="BV13">
        <v>1.2018791999078933</v>
      </c>
      <c r="BW13">
        <v>50.063323308312903</v>
      </c>
      <c r="BX13">
        <v>170</v>
      </c>
      <c r="BY13">
        <v>107</v>
      </c>
      <c r="BZ13">
        <v>4457</v>
      </c>
    </row>
    <row r="14" spans="1:78" ht="16.5">
      <c r="A14" s="247" t="str">
        <f t="shared" si="1"/>
        <v>인천제물포교통</v>
      </c>
      <c r="B14" s="107" t="str">
        <f t="shared" si="2"/>
        <v>류봉희</v>
      </c>
      <c r="C14" s="108" t="str">
        <f t="shared" si="3"/>
        <v>C</v>
      </c>
      <c r="D14" s="109">
        <f t="shared" si="4"/>
        <v>0.8845833333333335</v>
      </c>
      <c r="E14" s="110">
        <f t="shared" si="5"/>
        <v>6356</v>
      </c>
      <c r="F14" s="111" t="str">
        <f t="shared" si="6"/>
        <v>급행97</v>
      </c>
      <c r="G14" s="112" t="str">
        <f t="shared" si="7"/>
        <v>70바2832</v>
      </c>
      <c r="H14" s="113">
        <f t="shared" si="8"/>
        <v>1</v>
      </c>
      <c r="I14" s="114">
        <f t="shared" si="9"/>
        <v>4204.1989999999996</v>
      </c>
      <c r="J14" s="115">
        <f t="shared" si="10"/>
        <v>5.6487110821855119E-2</v>
      </c>
      <c r="K14" s="115">
        <f t="shared" si="11"/>
        <v>0.37463839155111262</v>
      </c>
      <c r="L14" s="115">
        <f t="shared" si="12"/>
        <v>0.23214885879569452</v>
      </c>
      <c r="M14" s="116">
        <f t="shared" si="13"/>
        <v>12.993</v>
      </c>
      <c r="N14" s="117">
        <f t="shared" si="14"/>
        <v>1.2368586739114871</v>
      </c>
      <c r="O14" s="117">
        <f t="shared" si="15"/>
        <v>26.497318514180705</v>
      </c>
      <c r="P14" s="215">
        <f t="shared" si="16"/>
        <v>39</v>
      </c>
      <c r="Q14" s="216">
        <f t="shared" si="17"/>
        <v>52</v>
      </c>
      <c r="R14" s="216">
        <f t="shared" si="18"/>
        <v>1114</v>
      </c>
      <c r="T14">
        <v>530</v>
      </c>
      <c r="U14">
        <v>6356</v>
      </c>
      <c r="V14" t="s">
        <v>216</v>
      </c>
      <c r="W14">
        <v>4204.1989999999996</v>
      </c>
      <c r="X14">
        <v>1980.04</v>
      </c>
      <c r="Y14">
        <v>2.1230000000000002</v>
      </c>
      <c r="Z14">
        <v>12.993</v>
      </c>
      <c r="AA14">
        <v>261.12048900000002</v>
      </c>
      <c r="AB14">
        <v>14.749942000000001</v>
      </c>
      <c r="AC14">
        <v>97.825760000000002</v>
      </c>
      <c r="AD14" s="1">
        <v>976</v>
      </c>
      <c r="AE14">
        <v>52</v>
      </c>
      <c r="AF14">
        <v>1114</v>
      </c>
      <c r="AG14">
        <v>71</v>
      </c>
      <c r="AH14">
        <v>16.100608999999999</v>
      </c>
      <c r="AI14">
        <v>1752.9</v>
      </c>
      <c r="AJ14">
        <v>0</v>
      </c>
      <c r="AK14">
        <v>39</v>
      </c>
      <c r="AL14">
        <v>14225</v>
      </c>
      <c r="AM14">
        <v>0.8845833333333335</v>
      </c>
      <c r="AN14" t="s">
        <v>68</v>
      </c>
      <c r="AO14">
        <v>4204.1989999999996</v>
      </c>
      <c r="AP14" t="s">
        <v>289</v>
      </c>
      <c r="AQ14" t="s">
        <v>115</v>
      </c>
      <c r="AR14" t="s">
        <v>118</v>
      </c>
      <c r="AS14" t="s">
        <v>115</v>
      </c>
      <c r="AT14" t="s">
        <v>118</v>
      </c>
      <c r="AU14" t="s">
        <v>179</v>
      </c>
      <c r="AV14" t="s">
        <v>216</v>
      </c>
      <c r="AW14" t="s">
        <v>68</v>
      </c>
      <c r="AX14">
        <v>6356</v>
      </c>
      <c r="AY14" t="s">
        <v>227</v>
      </c>
      <c r="AZ14">
        <v>1</v>
      </c>
      <c r="BA14" t="s">
        <v>237</v>
      </c>
      <c r="BB14">
        <v>1</v>
      </c>
      <c r="BC14">
        <v>1</v>
      </c>
      <c r="BE14" t="s">
        <v>219</v>
      </c>
      <c r="BF14">
        <v>-2</v>
      </c>
      <c r="BG14" t="s">
        <v>213</v>
      </c>
      <c r="BI14" t="s">
        <v>115</v>
      </c>
      <c r="BJ14" t="s">
        <v>216</v>
      </c>
      <c r="BK14" t="s">
        <v>68</v>
      </c>
      <c r="BL14">
        <v>0.8845833333333335</v>
      </c>
      <c r="BM14">
        <v>6356</v>
      </c>
      <c r="BN14" t="s">
        <v>118</v>
      </c>
      <c r="BO14" t="s">
        <v>179</v>
      </c>
      <c r="BP14">
        <v>1</v>
      </c>
      <c r="BQ14">
        <v>4204.1989999999996</v>
      </c>
      <c r="BR14">
        <v>5.6487110821855119E-2</v>
      </c>
      <c r="BS14">
        <v>0.37463839155111262</v>
      </c>
      <c r="BT14">
        <v>0.23214885879569452</v>
      </c>
      <c r="BU14">
        <v>12.993</v>
      </c>
      <c r="BV14">
        <v>1.2368586739114871</v>
      </c>
      <c r="BW14">
        <v>26.497318514180705</v>
      </c>
      <c r="BX14">
        <v>39</v>
      </c>
      <c r="BY14">
        <v>52</v>
      </c>
      <c r="BZ14">
        <v>1114</v>
      </c>
    </row>
    <row r="15" spans="1:78" ht="16.5">
      <c r="A15" s="246" t="str">
        <f t="shared" si="1"/>
        <v>인천제물포교통</v>
      </c>
      <c r="B15" s="123" t="str">
        <f t="shared" si="2"/>
        <v>박성수</v>
      </c>
      <c r="C15" s="124" t="str">
        <f t="shared" si="3"/>
        <v>D</v>
      </c>
      <c r="D15" s="125">
        <f t="shared" si="4"/>
        <v>0.82500000000000007</v>
      </c>
      <c r="E15" s="126">
        <f t="shared" si="5"/>
        <v>8543</v>
      </c>
      <c r="F15" s="127" t="str">
        <f t="shared" si="6"/>
        <v>급행97</v>
      </c>
      <c r="G15" s="128" t="str">
        <f t="shared" si="7"/>
        <v>70바2835</v>
      </c>
      <c r="H15" s="129">
        <f t="shared" si="8"/>
        <v>1</v>
      </c>
      <c r="I15" s="130">
        <f t="shared" si="9"/>
        <v>3107.319</v>
      </c>
      <c r="J15" s="131">
        <f t="shared" si="10"/>
        <v>4.5748291530071025E-2</v>
      </c>
      <c r="K15" s="131">
        <f t="shared" si="11"/>
        <v>0.35521447901462089</v>
      </c>
      <c r="L15" s="131">
        <f t="shared" si="12"/>
        <v>0.18697790603410849</v>
      </c>
      <c r="M15" s="132">
        <f t="shared" si="13"/>
        <v>15.497999999999999</v>
      </c>
      <c r="N15" s="133">
        <f t="shared" si="14"/>
        <v>0.22527458558326327</v>
      </c>
      <c r="O15" s="133">
        <f t="shared" si="15"/>
        <v>65.136537317217829</v>
      </c>
      <c r="P15" s="213">
        <f t="shared" si="16"/>
        <v>15</v>
      </c>
      <c r="Q15" s="214">
        <f t="shared" si="17"/>
        <v>7</v>
      </c>
      <c r="R15" s="214">
        <f t="shared" si="18"/>
        <v>2024</v>
      </c>
      <c r="T15">
        <v>530</v>
      </c>
      <c r="U15">
        <v>8543</v>
      </c>
      <c r="V15" t="s">
        <v>191</v>
      </c>
      <c r="W15">
        <v>3107.319</v>
      </c>
      <c r="X15">
        <v>1569.048</v>
      </c>
      <c r="Y15">
        <v>1.98</v>
      </c>
      <c r="Z15">
        <v>15.497999999999999</v>
      </c>
      <c r="AA15">
        <v>178.15356</v>
      </c>
      <c r="AB15">
        <v>8.1502210000000002</v>
      </c>
      <c r="AC15">
        <v>63.282724000000002</v>
      </c>
      <c r="AD15" s="1">
        <v>581</v>
      </c>
      <c r="AE15">
        <v>7</v>
      </c>
      <c r="AF15">
        <v>2024</v>
      </c>
      <c r="AG15">
        <v>74</v>
      </c>
      <c r="AH15">
        <v>17.441801000000002</v>
      </c>
      <c r="AI15">
        <v>4633.1000000000004</v>
      </c>
      <c r="AJ15">
        <v>0</v>
      </c>
      <c r="AK15">
        <v>15</v>
      </c>
      <c r="AL15">
        <v>7835</v>
      </c>
      <c r="AM15">
        <v>0.82500000000000007</v>
      </c>
      <c r="AN15" t="s">
        <v>66</v>
      </c>
      <c r="AO15">
        <v>3107.319</v>
      </c>
      <c r="AP15" t="s">
        <v>290</v>
      </c>
      <c r="AQ15" t="s">
        <v>115</v>
      </c>
      <c r="AR15" t="s">
        <v>118</v>
      </c>
      <c r="AS15" t="s">
        <v>115</v>
      </c>
      <c r="AT15" t="s">
        <v>118</v>
      </c>
      <c r="AU15" t="s">
        <v>181</v>
      </c>
      <c r="AV15" t="s">
        <v>191</v>
      </c>
      <c r="AW15" t="s">
        <v>66</v>
      </c>
      <c r="AX15">
        <v>8543</v>
      </c>
      <c r="AY15" t="s">
        <v>229</v>
      </c>
      <c r="AZ15">
        <v>4</v>
      </c>
      <c r="BA15" t="s">
        <v>291</v>
      </c>
      <c r="BB15">
        <v>1</v>
      </c>
      <c r="BC15">
        <v>1</v>
      </c>
      <c r="BE15" t="s">
        <v>66</v>
      </c>
      <c r="BF15">
        <v>0</v>
      </c>
      <c r="BG15" t="s">
        <v>199</v>
      </c>
      <c r="BI15" t="s">
        <v>115</v>
      </c>
      <c r="BJ15" t="s">
        <v>191</v>
      </c>
      <c r="BK15" t="s">
        <v>66</v>
      </c>
      <c r="BL15">
        <v>0.82500000000000007</v>
      </c>
      <c r="BM15">
        <v>8543</v>
      </c>
      <c r="BN15" t="s">
        <v>118</v>
      </c>
      <c r="BO15" t="s">
        <v>181</v>
      </c>
      <c r="BP15">
        <v>1</v>
      </c>
      <c r="BQ15">
        <v>3107.319</v>
      </c>
      <c r="BR15">
        <v>4.5748291530071025E-2</v>
      </c>
      <c r="BS15">
        <v>0.35521447901462089</v>
      </c>
      <c r="BT15">
        <v>0.18697790603410849</v>
      </c>
      <c r="BU15">
        <v>15.497999999999999</v>
      </c>
      <c r="BV15">
        <v>0.22527458558326327</v>
      </c>
      <c r="BW15">
        <v>65.136537317217829</v>
      </c>
      <c r="BX15">
        <v>15</v>
      </c>
      <c r="BY15">
        <v>7</v>
      </c>
      <c r="BZ15">
        <v>2024</v>
      </c>
    </row>
    <row r="16" spans="1:78" ht="16.5">
      <c r="A16" s="247" t="str">
        <f t="shared" si="1"/>
        <v>인천제물포교통</v>
      </c>
      <c r="B16" s="107" t="str">
        <f t="shared" si="2"/>
        <v>안맹순</v>
      </c>
      <c r="C16" s="108" t="str">
        <f t="shared" si="3"/>
        <v>C</v>
      </c>
      <c r="D16" s="109">
        <f t="shared" si="4"/>
        <v>0.89227272727272722</v>
      </c>
      <c r="E16" s="110">
        <f t="shared" si="5"/>
        <v>5333</v>
      </c>
      <c r="F16" s="111" t="str">
        <f t="shared" si="6"/>
        <v>30</v>
      </c>
      <c r="G16" s="112" t="str">
        <f t="shared" si="7"/>
        <v>70바2713</v>
      </c>
      <c r="H16" s="113">
        <f t="shared" si="8"/>
        <v>1</v>
      </c>
      <c r="I16" s="114">
        <f t="shared" si="9"/>
        <v>6700.0519999999997</v>
      </c>
      <c r="J16" s="115">
        <f t="shared" si="10"/>
        <v>6.9723987580305263E-2</v>
      </c>
      <c r="K16" s="115">
        <f t="shared" si="11"/>
        <v>0.34031125453068023</v>
      </c>
      <c r="L16" s="115">
        <f t="shared" si="12"/>
        <v>0.25626666778108587</v>
      </c>
      <c r="M16" s="116">
        <f t="shared" si="13"/>
        <v>12.584</v>
      </c>
      <c r="N16" s="117">
        <f t="shared" si="14"/>
        <v>1.1790953264243322</v>
      </c>
      <c r="O16" s="117">
        <f t="shared" si="15"/>
        <v>20.164022607585732</v>
      </c>
      <c r="P16" s="215">
        <f t="shared" si="16"/>
        <v>80</v>
      </c>
      <c r="Q16" s="216">
        <f t="shared" si="17"/>
        <v>79</v>
      </c>
      <c r="R16" s="216">
        <f t="shared" si="18"/>
        <v>1351</v>
      </c>
      <c r="T16">
        <v>530</v>
      </c>
      <c r="U16">
        <v>5333</v>
      </c>
      <c r="V16" t="s">
        <v>192</v>
      </c>
      <c r="W16">
        <v>6700.0519999999997</v>
      </c>
      <c r="X16">
        <v>3413.4769999999999</v>
      </c>
      <c r="Y16">
        <v>1.9630000000000001</v>
      </c>
      <c r="Z16">
        <v>12.584</v>
      </c>
      <c r="AA16">
        <v>407.68216200000001</v>
      </c>
      <c r="AB16">
        <v>28.425225999999999</v>
      </c>
      <c r="AC16">
        <v>138.73882800000001</v>
      </c>
      <c r="AD16" s="1">
        <v>1717</v>
      </c>
      <c r="AE16">
        <v>79</v>
      </c>
      <c r="AF16">
        <v>1351</v>
      </c>
      <c r="AG16">
        <v>83</v>
      </c>
      <c r="AH16">
        <v>16.434498000000001</v>
      </c>
      <c r="AI16">
        <v>7891.5</v>
      </c>
      <c r="AJ16">
        <v>0</v>
      </c>
      <c r="AK16">
        <v>80</v>
      </c>
      <c r="AL16">
        <v>22023</v>
      </c>
      <c r="AM16">
        <v>0.89227272727272722</v>
      </c>
      <c r="AN16" t="s">
        <v>68</v>
      </c>
      <c r="AO16">
        <v>6700.0519999999997</v>
      </c>
      <c r="AP16" t="s">
        <v>292</v>
      </c>
      <c r="AQ16" t="s">
        <v>115</v>
      </c>
      <c r="AR16" t="s">
        <v>116</v>
      </c>
      <c r="AS16" t="s">
        <v>115</v>
      </c>
      <c r="AT16" t="s">
        <v>116</v>
      </c>
      <c r="AU16" t="s">
        <v>173</v>
      </c>
      <c r="AV16" t="s">
        <v>192</v>
      </c>
      <c r="AW16" t="s">
        <v>68</v>
      </c>
      <c r="AX16">
        <v>5333</v>
      </c>
      <c r="AY16" t="s">
        <v>230</v>
      </c>
      <c r="AZ16">
        <v>2</v>
      </c>
      <c r="BA16" t="s">
        <v>231</v>
      </c>
      <c r="BB16">
        <v>1</v>
      </c>
      <c r="BC16">
        <v>1</v>
      </c>
      <c r="BE16" t="s">
        <v>68</v>
      </c>
      <c r="BF16">
        <v>0</v>
      </c>
      <c r="BG16" t="s">
        <v>199</v>
      </c>
      <c r="BI16" t="s">
        <v>115</v>
      </c>
      <c r="BJ16" t="s">
        <v>192</v>
      </c>
      <c r="BK16" t="s">
        <v>68</v>
      </c>
      <c r="BL16">
        <v>0.89227272727272722</v>
      </c>
      <c r="BM16">
        <v>5333</v>
      </c>
      <c r="BN16" t="s">
        <v>116</v>
      </c>
      <c r="BO16" t="s">
        <v>173</v>
      </c>
      <c r="BP16">
        <v>1</v>
      </c>
      <c r="BQ16">
        <v>6700.0519999999997</v>
      </c>
      <c r="BR16">
        <v>6.9723987580305263E-2</v>
      </c>
      <c r="BS16">
        <v>0.34031125453068023</v>
      </c>
      <c r="BT16">
        <v>0.25626666778108587</v>
      </c>
      <c r="BU16">
        <v>12.584</v>
      </c>
      <c r="BV16">
        <v>1.1790953264243322</v>
      </c>
      <c r="BW16">
        <v>20.164022607585732</v>
      </c>
      <c r="BX16">
        <v>80</v>
      </c>
      <c r="BY16">
        <v>79</v>
      </c>
      <c r="BZ16">
        <v>1351</v>
      </c>
    </row>
    <row r="17" spans="1:78" ht="16.5">
      <c r="A17" s="246" t="str">
        <f t="shared" si="1"/>
        <v>인천제물포교통</v>
      </c>
      <c r="B17" s="123" t="str">
        <f t="shared" si="2"/>
        <v>이상춘</v>
      </c>
      <c r="C17" s="124" t="str">
        <f t="shared" si="3"/>
        <v>A</v>
      </c>
      <c r="D17" s="125">
        <f t="shared" si="4"/>
        <v>0.971979645617296</v>
      </c>
      <c r="E17" s="126">
        <f t="shared" si="5"/>
        <v>7826</v>
      </c>
      <c r="F17" s="127" t="str">
        <f t="shared" si="6"/>
        <v>급행97</v>
      </c>
      <c r="G17" s="128" t="str">
        <f t="shared" si="7"/>
        <v>70바2835</v>
      </c>
      <c r="H17" s="129">
        <f t="shared" si="8"/>
        <v>2</v>
      </c>
      <c r="I17" s="130">
        <f t="shared" si="9"/>
        <v>449.76799999999997</v>
      </c>
      <c r="J17" s="131">
        <f t="shared" si="10"/>
        <v>3.2221639508355139E-2</v>
      </c>
      <c r="K17" s="131">
        <f t="shared" si="11"/>
        <v>0.38306276183301075</v>
      </c>
      <c r="L17" s="131">
        <f t="shared" si="12"/>
        <v>0.20899663826683981</v>
      </c>
      <c r="M17" s="132">
        <f t="shared" si="13"/>
        <v>10.904999999999999</v>
      </c>
      <c r="N17" s="133">
        <f t="shared" si="14"/>
        <v>0</v>
      </c>
      <c r="O17" s="133">
        <f t="shared" si="15"/>
        <v>23.790042866544532</v>
      </c>
      <c r="P17" s="213">
        <f t="shared" si="16"/>
        <v>9</v>
      </c>
      <c r="Q17" s="214">
        <f t="shared" si="17"/>
        <v>0</v>
      </c>
      <c r="R17" s="214">
        <f t="shared" si="18"/>
        <v>107</v>
      </c>
      <c r="T17">
        <v>530</v>
      </c>
      <c r="U17">
        <v>7826</v>
      </c>
      <c r="V17" t="s">
        <v>246</v>
      </c>
      <c r="W17">
        <v>449.76799999999997</v>
      </c>
      <c r="X17">
        <v>192.791</v>
      </c>
      <c r="Y17">
        <v>2.3330000000000002</v>
      </c>
      <c r="Z17">
        <v>10.904999999999999</v>
      </c>
      <c r="AA17">
        <v>28.172775000000001</v>
      </c>
      <c r="AB17">
        <v>0.90777300000000005</v>
      </c>
      <c r="AC17">
        <v>10.791941</v>
      </c>
      <c r="AD17" s="1">
        <v>94</v>
      </c>
      <c r="AE17">
        <v>0</v>
      </c>
      <c r="AF17">
        <v>107</v>
      </c>
      <c r="AG17">
        <v>72</v>
      </c>
      <c r="AH17">
        <v>15.964632</v>
      </c>
      <c r="AI17">
        <v>343.6</v>
      </c>
      <c r="AJ17">
        <v>0</v>
      </c>
      <c r="AK17">
        <v>9</v>
      </c>
      <c r="AL17">
        <v>4951</v>
      </c>
      <c r="AM17">
        <v>0.971979645617296</v>
      </c>
      <c r="AN17" t="s">
        <v>219</v>
      </c>
      <c r="AO17">
        <v>300.72899999999998</v>
      </c>
      <c r="AP17" t="s">
        <v>293</v>
      </c>
      <c r="AQ17" t="s">
        <v>115</v>
      </c>
      <c r="AR17" t="s">
        <v>118</v>
      </c>
      <c r="AS17" t="s">
        <v>115</v>
      </c>
      <c r="AT17" t="s">
        <v>118</v>
      </c>
      <c r="AU17" t="s">
        <v>181</v>
      </c>
      <c r="AV17" t="s">
        <v>246</v>
      </c>
      <c r="AW17" t="s">
        <v>219</v>
      </c>
      <c r="AX17">
        <v>7826</v>
      </c>
      <c r="AY17" t="s">
        <v>238</v>
      </c>
      <c r="AZ17">
        <v>1</v>
      </c>
      <c r="BA17" t="s">
        <v>239</v>
      </c>
      <c r="BB17">
        <v>2</v>
      </c>
      <c r="BC17">
        <v>1</v>
      </c>
      <c r="BE17" t="s">
        <v>66</v>
      </c>
      <c r="BF17">
        <v>3</v>
      </c>
      <c r="BG17" t="s">
        <v>200</v>
      </c>
      <c r="BI17" t="s">
        <v>115</v>
      </c>
      <c r="BJ17" t="s">
        <v>246</v>
      </c>
      <c r="BK17" t="s">
        <v>219</v>
      </c>
      <c r="BL17">
        <v>0.971979645617296</v>
      </c>
      <c r="BM17">
        <v>7826</v>
      </c>
      <c r="BN17" t="s">
        <v>118</v>
      </c>
      <c r="BO17" t="s">
        <v>181</v>
      </c>
      <c r="BP17">
        <v>2</v>
      </c>
      <c r="BQ17">
        <v>449.76799999999997</v>
      </c>
      <c r="BR17">
        <v>3.2221639508355139E-2</v>
      </c>
      <c r="BS17">
        <v>0.38306276183301075</v>
      </c>
      <c r="BT17">
        <v>0.20899663826683981</v>
      </c>
      <c r="BU17">
        <v>10.904999999999999</v>
      </c>
      <c r="BV17">
        <v>0</v>
      </c>
      <c r="BW17">
        <v>23.790042866544532</v>
      </c>
      <c r="BX17">
        <v>9</v>
      </c>
      <c r="BY17">
        <v>0</v>
      </c>
      <c r="BZ17">
        <v>107</v>
      </c>
    </row>
    <row r="18" spans="1:78" ht="16.5">
      <c r="A18" s="247" t="str">
        <f t="shared" si="1"/>
        <v>인천제물포교통</v>
      </c>
      <c r="B18" s="107" t="str">
        <f t="shared" si="2"/>
        <v>이태식</v>
      </c>
      <c r="C18" s="108" t="str">
        <f t="shared" si="3"/>
        <v>C</v>
      </c>
      <c r="D18" s="109">
        <f t="shared" si="4"/>
        <v>0.86529783182590081</v>
      </c>
      <c r="E18" s="110">
        <f t="shared" si="5"/>
        <v>6992</v>
      </c>
      <c r="F18" s="111" t="str">
        <f t="shared" si="6"/>
        <v>급행97</v>
      </c>
      <c r="G18" s="112" t="str">
        <f t="shared" si="7"/>
        <v>70바2835</v>
      </c>
      <c r="H18" s="113">
        <f t="shared" si="8"/>
        <v>2</v>
      </c>
      <c r="I18" s="114">
        <f t="shared" si="9"/>
        <v>1070.3630000000001</v>
      </c>
      <c r="J18" s="115">
        <f t="shared" si="10"/>
        <v>1.7797818058256681E-2</v>
      </c>
      <c r="K18" s="115">
        <f t="shared" si="11"/>
        <v>0.39598002602814253</v>
      </c>
      <c r="L18" s="115">
        <f t="shared" si="12"/>
        <v>0.23169709715302192</v>
      </c>
      <c r="M18" s="116">
        <f t="shared" si="13"/>
        <v>13.708</v>
      </c>
      <c r="N18" s="117">
        <f t="shared" si="14"/>
        <v>0.65398374196417475</v>
      </c>
      <c r="O18" s="117">
        <f t="shared" si="15"/>
        <v>58.484831781367625</v>
      </c>
      <c r="P18" s="215">
        <f t="shared" si="16"/>
        <v>20</v>
      </c>
      <c r="Q18" s="216">
        <f t="shared" si="17"/>
        <v>7</v>
      </c>
      <c r="R18" s="216">
        <f t="shared" si="18"/>
        <v>626</v>
      </c>
      <c r="T18">
        <v>530</v>
      </c>
      <c r="U18">
        <v>6992</v>
      </c>
      <c r="V18" t="s">
        <v>193</v>
      </c>
      <c r="W18">
        <v>1070.3630000000001</v>
      </c>
      <c r="X18">
        <v>510.5</v>
      </c>
      <c r="Y18">
        <v>2.097</v>
      </c>
      <c r="Z18">
        <v>13.708</v>
      </c>
      <c r="AA18">
        <v>63.614989000000001</v>
      </c>
      <c r="AB18">
        <v>1.1322080000000001</v>
      </c>
      <c r="AC18">
        <v>25.190265</v>
      </c>
      <c r="AD18" s="1">
        <v>248</v>
      </c>
      <c r="AE18">
        <v>7</v>
      </c>
      <c r="AF18">
        <v>626</v>
      </c>
      <c r="AG18">
        <v>72</v>
      </c>
      <c r="AH18">
        <v>16.825641000000001</v>
      </c>
      <c r="AI18">
        <v>580.5</v>
      </c>
      <c r="AJ18">
        <v>0</v>
      </c>
      <c r="AK18">
        <v>20</v>
      </c>
      <c r="AL18">
        <v>6135</v>
      </c>
      <c r="AM18">
        <v>0.86529783182590081</v>
      </c>
      <c r="AN18" t="s">
        <v>68</v>
      </c>
      <c r="AO18">
        <v>771.97400000000005</v>
      </c>
      <c r="AP18" t="s">
        <v>294</v>
      </c>
      <c r="AQ18" t="s">
        <v>115</v>
      </c>
      <c r="AR18" t="s">
        <v>118</v>
      </c>
      <c r="AS18" t="s">
        <v>115</v>
      </c>
      <c r="AT18" t="s">
        <v>118</v>
      </c>
      <c r="AU18" t="s">
        <v>181</v>
      </c>
      <c r="AV18" t="s">
        <v>193</v>
      </c>
      <c r="AW18" t="s">
        <v>68</v>
      </c>
      <c r="AX18">
        <v>6992</v>
      </c>
      <c r="AY18" t="s">
        <v>227</v>
      </c>
      <c r="AZ18">
        <v>3</v>
      </c>
      <c r="BA18" t="s">
        <v>261</v>
      </c>
      <c r="BB18">
        <v>2</v>
      </c>
      <c r="BC18">
        <v>1</v>
      </c>
      <c r="BE18" t="s">
        <v>68</v>
      </c>
      <c r="BF18">
        <v>0</v>
      </c>
      <c r="BG18" t="s">
        <v>199</v>
      </c>
      <c r="BI18" t="s">
        <v>115</v>
      </c>
      <c r="BJ18" t="s">
        <v>193</v>
      </c>
      <c r="BK18" t="s">
        <v>68</v>
      </c>
      <c r="BL18">
        <v>0.86529783182590081</v>
      </c>
      <c r="BM18">
        <v>6992</v>
      </c>
      <c r="BN18" t="s">
        <v>118</v>
      </c>
      <c r="BO18" t="s">
        <v>181</v>
      </c>
      <c r="BP18">
        <v>2</v>
      </c>
      <c r="BQ18">
        <v>1070.3630000000001</v>
      </c>
      <c r="BR18">
        <v>1.7797818058256681E-2</v>
      </c>
      <c r="BS18">
        <v>0.39598002602814253</v>
      </c>
      <c r="BT18">
        <v>0.23169709715302192</v>
      </c>
      <c r="BU18">
        <v>13.708</v>
      </c>
      <c r="BV18">
        <v>0.65398374196417475</v>
      </c>
      <c r="BW18">
        <v>58.484831781367625</v>
      </c>
      <c r="BX18">
        <v>20</v>
      </c>
      <c r="BY18">
        <v>7</v>
      </c>
      <c r="BZ18">
        <v>626</v>
      </c>
    </row>
    <row r="19" spans="1:78" ht="16.5">
      <c r="A19" s="246" t="str">
        <f t="shared" si="1"/>
        <v>인천제물포교통</v>
      </c>
      <c r="B19" s="123" t="str">
        <f t="shared" si="2"/>
        <v>이한우</v>
      </c>
      <c r="C19" s="124" t="str">
        <f t="shared" si="3"/>
        <v>B</v>
      </c>
      <c r="D19" s="125">
        <f t="shared" si="4"/>
        <v>0.9375</v>
      </c>
      <c r="E19" s="126">
        <f t="shared" si="5"/>
        <v>1655</v>
      </c>
      <c r="F19" s="127" t="str">
        <f t="shared" si="6"/>
        <v>급행97</v>
      </c>
      <c r="G19" s="128" t="str">
        <f t="shared" si="7"/>
        <v>70바2832</v>
      </c>
      <c r="H19" s="129">
        <f t="shared" si="8"/>
        <v>1</v>
      </c>
      <c r="I19" s="130">
        <f t="shared" si="9"/>
        <v>893.28300000000002</v>
      </c>
      <c r="J19" s="131">
        <f t="shared" si="10"/>
        <v>1.432292651977788E-2</v>
      </c>
      <c r="K19" s="131">
        <f t="shared" si="11"/>
        <v>0.3486726337586899</v>
      </c>
      <c r="L19" s="131">
        <f t="shared" si="12"/>
        <v>0.21829588159631383</v>
      </c>
      <c r="M19" s="132">
        <f t="shared" si="13"/>
        <v>11.518000000000001</v>
      </c>
      <c r="N19" s="133">
        <f t="shared" si="14"/>
        <v>0.67167963568096556</v>
      </c>
      <c r="O19" s="133">
        <f t="shared" si="15"/>
        <v>9.2915682935866908</v>
      </c>
      <c r="P19" s="213">
        <f t="shared" si="16"/>
        <v>1</v>
      </c>
      <c r="Q19" s="214">
        <f t="shared" si="17"/>
        <v>6</v>
      </c>
      <c r="R19" s="214">
        <f t="shared" si="18"/>
        <v>83</v>
      </c>
      <c r="T19">
        <v>530</v>
      </c>
      <c r="U19">
        <v>1655</v>
      </c>
      <c r="V19" t="s">
        <v>194</v>
      </c>
      <c r="W19">
        <v>893.28300000000002</v>
      </c>
      <c r="X19">
        <v>396.97899999999998</v>
      </c>
      <c r="Y19">
        <v>2.25</v>
      </c>
      <c r="Z19">
        <v>11.518000000000001</v>
      </c>
      <c r="AA19">
        <v>50.481093999999999</v>
      </c>
      <c r="AB19">
        <v>0.72303700000000004</v>
      </c>
      <c r="AC19">
        <v>17.601375999999998</v>
      </c>
      <c r="AD19" s="1">
        <v>195</v>
      </c>
      <c r="AE19">
        <v>6</v>
      </c>
      <c r="AF19">
        <v>83</v>
      </c>
      <c r="AG19">
        <v>70</v>
      </c>
      <c r="AH19">
        <v>17.695397</v>
      </c>
      <c r="AI19">
        <v>28.5</v>
      </c>
      <c r="AJ19">
        <v>0</v>
      </c>
      <c r="AK19">
        <v>1</v>
      </c>
      <c r="AL19">
        <v>550</v>
      </c>
      <c r="AM19">
        <v>0.9375</v>
      </c>
      <c r="AN19" t="s">
        <v>67</v>
      </c>
      <c r="AO19">
        <v>893.28300000000002</v>
      </c>
      <c r="AP19" t="s">
        <v>295</v>
      </c>
      <c r="AQ19" t="s">
        <v>115</v>
      </c>
      <c r="AR19" t="s">
        <v>118</v>
      </c>
      <c r="AS19" t="s">
        <v>115</v>
      </c>
      <c r="AT19" t="s">
        <v>118</v>
      </c>
      <c r="AU19" t="s">
        <v>179</v>
      </c>
      <c r="AV19" t="s">
        <v>194</v>
      </c>
      <c r="AW19" t="s">
        <v>67</v>
      </c>
      <c r="AX19">
        <v>1655</v>
      </c>
      <c r="AY19" t="s">
        <v>233</v>
      </c>
      <c r="AZ19">
        <v>1</v>
      </c>
      <c r="BA19" t="s">
        <v>214</v>
      </c>
      <c r="BB19">
        <v>1</v>
      </c>
      <c r="BC19">
        <v>1</v>
      </c>
      <c r="BE19" t="s">
        <v>67</v>
      </c>
      <c r="BF19">
        <v>0</v>
      </c>
      <c r="BG19" t="s">
        <v>199</v>
      </c>
      <c r="BI19" t="s">
        <v>115</v>
      </c>
      <c r="BJ19" t="s">
        <v>194</v>
      </c>
      <c r="BK19" t="s">
        <v>67</v>
      </c>
      <c r="BL19">
        <v>0.9375</v>
      </c>
      <c r="BM19">
        <v>1655</v>
      </c>
      <c r="BN19" t="s">
        <v>118</v>
      </c>
      <c r="BO19" t="s">
        <v>179</v>
      </c>
      <c r="BP19">
        <v>1</v>
      </c>
      <c r="BQ19">
        <v>893.28300000000002</v>
      </c>
      <c r="BR19">
        <v>1.432292651977788E-2</v>
      </c>
      <c r="BS19">
        <v>0.3486726337586899</v>
      </c>
      <c r="BT19">
        <v>0.21829588159631383</v>
      </c>
      <c r="BU19">
        <v>11.518000000000001</v>
      </c>
      <c r="BV19">
        <v>0.67167963568096556</v>
      </c>
      <c r="BW19">
        <v>9.2915682935866908</v>
      </c>
      <c r="BX19">
        <v>1</v>
      </c>
      <c r="BY19">
        <v>6</v>
      </c>
      <c r="BZ19">
        <v>83</v>
      </c>
    </row>
    <row r="20" spans="1:78" ht="16.5">
      <c r="A20" s="247" t="str">
        <f t="shared" si="1"/>
        <v>인천제물포교통</v>
      </c>
      <c r="B20" s="107" t="str">
        <f t="shared" si="2"/>
        <v>정영수</v>
      </c>
      <c r="C20" s="108" t="str">
        <f t="shared" si="3"/>
        <v>C</v>
      </c>
      <c r="D20" s="109">
        <f t="shared" si="4"/>
        <v>0.87059637623559694</v>
      </c>
      <c r="E20" s="110">
        <f t="shared" si="5"/>
        <v>8842</v>
      </c>
      <c r="F20" s="111" t="str">
        <f t="shared" si="6"/>
        <v>30</v>
      </c>
      <c r="G20" s="112" t="str">
        <f t="shared" si="7"/>
        <v>70바2783</v>
      </c>
      <c r="H20" s="113">
        <f t="shared" si="8"/>
        <v>3</v>
      </c>
      <c r="I20" s="114">
        <f t="shared" si="9"/>
        <v>13051.629000000001</v>
      </c>
      <c r="J20" s="115">
        <f t="shared" si="10"/>
        <v>7.1171996880250846E-2</v>
      </c>
      <c r="K20" s="115">
        <f t="shared" si="11"/>
        <v>0.36300485201268851</v>
      </c>
      <c r="L20" s="115">
        <f t="shared" si="12"/>
        <v>0.23475996751056896</v>
      </c>
      <c r="M20" s="116">
        <f t="shared" si="13"/>
        <v>14.923</v>
      </c>
      <c r="N20" s="117">
        <f t="shared" si="14"/>
        <v>1.7315846167555022</v>
      </c>
      <c r="O20" s="117">
        <f t="shared" si="15"/>
        <v>38.845725694470779</v>
      </c>
      <c r="P20" s="215">
        <f t="shared" si="16"/>
        <v>220</v>
      </c>
      <c r="Q20" s="216">
        <f t="shared" si="17"/>
        <v>226</v>
      </c>
      <c r="R20" s="216">
        <f t="shared" si="18"/>
        <v>5070</v>
      </c>
      <c r="T20">
        <v>530</v>
      </c>
      <c r="U20">
        <v>8842</v>
      </c>
      <c r="V20" t="s">
        <v>217</v>
      </c>
      <c r="W20">
        <v>13051.674999999999</v>
      </c>
      <c r="X20">
        <v>6564.4359999999997</v>
      </c>
      <c r="Y20">
        <v>1.988</v>
      </c>
      <c r="Z20">
        <v>14.923</v>
      </c>
      <c r="AA20">
        <v>815.02321900000004</v>
      </c>
      <c r="AB20">
        <v>58.006830000000001</v>
      </c>
      <c r="AC20">
        <v>295.85738300000003</v>
      </c>
      <c r="AD20" s="1">
        <v>3064</v>
      </c>
      <c r="AE20">
        <v>226</v>
      </c>
      <c r="AF20">
        <v>5070</v>
      </c>
      <c r="AG20">
        <v>78</v>
      </c>
      <c r="AH20">
        <v>16.013867999999999</v>
      </c>
      <c r="AI20">
        <v>14448.7</v>
      </c>
      <c r="AJ20">
        <v>0</v>
      </c>
      <c r="AK20">
        <v>220</v>
      </c>
      <c r="AL20">
        <v>94640</v>
      </c>
      <c r="AM20">
        <v>0.87059637623559694</v>
      </c>
      <c r="AN20" t="s">
        <v>68</v>
      </c>
      <c r="AO20">
        <v>6578.22</v>
      </c>
      <c r="AP20" t="s">
        <v>296</v>
      </c>
      <c r="AQ20" t="s">
        <v>115</v>
      </c>
      <c r="AR20" t="s">
        <v>116</v>
      </c>
      <c r="AS20" t="s">
        <v>115</v>
      </c>
      <c r="AT20" t="s">
        <v>116</v>
      </c>
      <c r="AU20" t="s">
        <v>174</v>
      </c>
      <c r="AV20" t="s">
        <v>217</v>
      </c>
      <c r="AW20" t="s">
        <v>68</v>
      </c>
      <c r="AX20">
        <v>8842</v>
      </c>
      <c r="AY20" t="s">
        <v>230</v>
      </c>
      <c r="AZ20">
        <v>3</v>
      </c>
      <c r="BA20" t="s">
        <v>297</v>
      </c>
      <c r="BB20">
        <v>3</v>
      </c>
      <c r="BC20">
        <v>1</v>
      </c>
      <c r="BE20" t="s">
        <v>68</v>
      </c>
      <c r="BF20">
        <v>0</v>
      </c>
      <c r="BG20" t="s">
        <v>199</v>
      </c>
      <c r="BI20" t="s">
        <v>115</v>
      </c>
      <c r="BJ20" t="s">
        <v>217</v>
      </c>
      <c r="BK20" t="s">
        <v>68</v>
      </c>
      <c r="BL20">
        <v>0.87059637623559694</v>
      </c>
      <c r="BM20">
        <v>8842</v>
      </c>
      <c r="BN20" t="s">
        <v>116</v>
      </c>
      <c r="BO20" t="s">
        <v>174</v>
      </c>
      <c r="BP20">
        <v>3</v>
      </c>
      <c r="BQ20">
        <v>13051.629000000001</v>
      </c>
      <c r="BR20">
        <v>7.1171996880250846E-2</v>
      </c>
      <c r="BS20">
        <v>0.36300485201268851</v>
      </c>
      <c r="BT20">
        <v>0.234759140110369</v>
      </c>
      <c r="BU20">
        <v>14.923</v>
      </c>
      <c r="BV20">
        <v>1.7315846167555022</v>
      </c>
      <c r="BW20">
        <v>38.845725694470779</v>
      </c>
      <c r="BX20">
        <v>220</v>
      </c>
      <c r="BY20">
        <v>226</v>
      </c>
      <c r="BZ20">
        <v>5070</v>
      </c>
    </row>
    <row r="21" spans="1:78" ht="16.5">
      <c r="A21" s="246" t="str">
        <f t="shared" si="1"/>
        <v>인천제물포교통</v>
      </c>
      <c r="B21" s="123" t="str">
        <f t="shared" si="2"/>
        <v>조대식</v>
      </c>
      <c r="C21" s="124" t="str">
        <f t="shared" si="3"/>
        <v>F</v>
      </c>
      <c r="D21" s="125">
        <f t="shared" si="4"/>
        <v>0.78888888888888875</v>
      </c>
      <c r="E21" s="126">
        <f t="shared" si="5"/>
        <v>946</v>
      </c>
      <c r="F21" s="127" t="str">
        <f t="shared" si="6"/>
        <v>급행97</v>
      </c>
      <c r="G21" s="128" t="str">
        <f t="shared" si="7"/>
        <v>70바2859</v>
      </c>
      <c r="H21" s="129">
        <f t="shared" si="8"/>
        <v>1</v>
      </c>
      <c r="I21" s="130">
        <f t="shared" si="9"/>
        <v>5829.14</v>
      </c>
      <c r="J21" s="131">
        <f t="shared" si="10"/>
        <v>9.0081263025348496E-2</v>
      </c>
      <c r="K21" s="131">
        <f t="shared" si="11"/>
        <v>0.35843950763659926</v>
      </c>
      <c r="L21" s="131">
        <f t="shared" si="12"/>
        <v>0.22130194162432193</v>
      </c>
      <c r="M21" s="132">
        <f t="shared" si="13"/>
        <v>12.455</v>
      </c>
      <c r="N21" s="133">
        <f t="shared" si="14"/>
        <v>5.3009534854198046</v>
      </c>
      <c r="O21" s="133">
        <f t="shared" si="15"/>
        <v>39.559866464006696</v>
      </c>
      <c r="P21" s="213">
        <f t="shared" si="16"/>
        <v>69</v>
      </c>
      <c r="Q21" s="214">
        <f t="shared" si="17"/>
        <v>309</v>
      </c>
      <c r="R21" s="214">
        <f t="shared" si="18"/>
        <v>2306</v>
      </c>
      <c r="T21">
        <v>530</v>
      </c>
      <c r="U21">
        <v>946</v>
      </c>
      <c r="V21" t="s">
        <v>195</v>
      </c>
      <c r="W21">
        <v>5829.14</v>
      </c>
      <c r="X21">
        <v>2736.5590000000002</v>
      </c>
      <c r="Y21">
        <v>2.13</v>
      </c>
      <c r="Z21">
        <v>12.455</v>
      </c>
      <c r="AA21">
        <v>359.62185599999998</v>
      </c>
      <c r="AB21">
        <v>32.395190999999997</v>
      </c>
      <c r="AC21">
        <v>128.902681</v>
      </c>
      <c r="AD21" s="1">
        <v>1290</v>
      </c>
      <c r="AE21">
        <v>309</v>
      </c>
      <c r="AF21">
        <v>2306</v>
      </c>
      <c r="AG21">
        <v>89</v>
      </c>
      <c r="AH21">
        <v>16.209081000000001</v>
      </c>
      <c r="AI21">
        <v>3082.2</v>
      </c>
      <c r="AJ21">
        <v>0</v>
      </c>
      <c r="AK21">
        <v>69</v>
      </c>
      <c r="AL21">
        <v>38420</v>
      </c>
      <c r="AM21">
        <v>0.78888888888888875</v>
      </c>
      <c r="AN21" t="s">
        <v>69</v>
      </c>
      <c r="AO21">
        <v>5829.14</v>
      </c>
      <c r="AP21" t="s">
        <v>298</v>
      </c>
      <c r="AQ21" t="s">
        <v>115</v>
      </c>
      <c r="AR21" t="s">
        <v>118</v>
      </c>
      <c r="AS21" t="s">
        <v>115</v>
      </c>
      <c r="AT21" t="s">
        <v>118</v>
      </c>
      <c r="AU21" t="s">
        <v>184</v>
      </c>
      <c r="AV21" t="s">
        <v>195</v>
      </c>
      <c r="AW21" t="s">
        <v>69</v>
      </c>
      <c r="AX21">
        <v>946</v>
      </c>
      <c r="AY21" t="s">
        <v>299</v>
      </c>
      <c r="AZ21">
        <v>1</v>
      </c>
      <c r="BA21" t="s">
        <v>205</v>
      </c>
      <c r="BB21">
        <v>1</v>
      </c>
      <c r="BC21">
        <v>1</v>
      </c>
      <c r="BE21" t="s">
        <v>66</v>
      </c>
      <c r="BF21">
        <v>-1</v>
      </c>
      <c r="BG21" t="s">
        <v>213</v>
      </c>
      <c r="BI21" t="s">
        <v>115</v>
      </c>
      <c r="BJ21" t="s">
        <v>195</v>
      </c>
      <c r="BK21" t="s">
        <v>69</v>
      </c>
      <c r="BL21">
        <v>0.78888888888888875</v>
      </c>
      <c r="BM21">
        <v>946</v>
      </c>
      <c r="BN21" t="s">
        <v>118</v>
      </c>
      <c r="BO21" t="s">
        <v>184</v>
      </c>
      <c r="BP21">
        <v>1</v>
      </c>
      <c r="BQ21">
        <v>5829.14</v>
      </c>
      <c r="BR21">
        <v>9.0081263025348496E-2</v>
      </c>
      <c r="BS21">
        <v>0.35843950763659926</v>
      </c>
      <c r="BT21">
        <v>0.22130194162432193</v>
      </c>
      <c r="BU21">
        <v>12.455</v>
      </c>
      <c r="BV21">
        <v>5.3009534854198046</v>
      </c>
      <c r="BW21">
        <v>39.559866464006696</v>
      </c>
      <c r="BX21">
        <v>69</v>
      </c>
      <c r="BY21">
        <v>309</v>
      </c>
      <c r="BZ21">
        <v>2306</v>
      </c>
    </row>
    <row r="22" spans="1:78" ht="16.5">
      <c r="A22" s="247" t="str">
        <f t="shared" si="1"/>
        <v>인천제물포교통</v>
      </c>
      <c r="B22" s="107" t="str">
        <f t="shared" si="2"/>
        <v>조효동</v>
      </c>
      <c r="C22" s="108" t="str">
        <f t="shared" si="3"/>
        <v>C</v>
      </c>
      <c r="D22" s="109">
        <f t="shared" si="4"/>
        <v>0.89447904042131898</v>
      </c>
      <c r="E22" s="110">
        <f t="shared" si="5"/>
        <v>9629</v>
      </c>
      <c r="F22" s="111" t="str">
        <f t="shared" si="6"/>
        <v>30</v>
      </c>
      <c r="G22" s="112" t="str">
        <f t="shared" si="7"/>
        <v>70바2829</v>
      </c>
      <c r="H22" s="113">
        <f t="shared" si="8"/>
        <v>4</v>
      </c>
      <c r="I22" s="114">
        <f t="shared" si="9"/>
        <v>1066.8710000000001</v>
      </c>
      <c r="J22" s="115">
        <f t="shared" si="10"/>
        <v>5.652191147334832E-2</v>
      </c>
      <c r="K22" s="115">
        <f t="shared" si="11"/>
        <v>0.35582655391293799</v>
      </c>
      <c r="L22" s="115">
        <f t="shared" si="12"/>
        <v>0.22870618847077104</v>
      </c>
      <c r="M22" s="116">
        <f t="shared" si="13"/>
        <v>13.045</v>
      </c>
      <c r="N22" s="117">
        <f t="shared" si="14"/>
        <v>0.56239226673140419</v>
      </c>
      <c r="O22" s="117">
        <f t="shared" si="15"/>
        <v>22.120762491435233</v>
      </c>
      <c r="P22" s="215">
        <f t="shared" si="16"/>
        <v>18</v>
      </c>
      <c r="Q22" s="216">
        <f t="shared" si="17"/>
        <v>6</v>
      </c>
      <c r="R22" s="216">
        <f t="shared" si="18"/>
        <v>236</v>
      </c>
      <c r="T22">
        <v>530</v>
      </c>
      <c r="U22">
        <v>9629</v>
      </c>
      <c r="V22" t="s">
        <v>264</v>
      </c>
      <c r="W22">
        <v>1066.8710000000001</v>
      </c>
      <c r="X22">
        <v>522.93299999999999</v>
      </c>
      <c r="Y22">
        <v>2.04</v>
      </c>
      <c r="Z22">
        <v>13.045</v>
      </c>
      <c r="AA22">
        <v>63.195545000000003</v>
      </c>
      <c r="AB22">
        <v>3.571933</v>
      </c>
      <c r="AC22">
        <v>22.486653</v>
      </c>
      <c r="AD22" s="1">
        <v>244</v>
      </c>
      <c r="AE22">
        <v>6</v>
      </c>
      <c r="AF22">
        <v>236</v>
      </c>
      <c r="AG22">
        <v>75</v>
      </c>
      <c r="AH22">
        <v>16.882059999999999</v>
      </c>
      <c r="AI22">
        <v>1609</v>
      </c>
      <c r="AJ22">
        <v>0</v>
      </c>
      <c r="AK22">
        <v>18</v>
      </c>
      <c r="AL22">
        <v>7228</v>
      </c>
      <c r="AM22">
        <v>0.89447904042131898</v>
      </c>
      <c r="AN22" t="s">
        <v>68</v>
      </c>
      <c r="AO22">
        <v>559.25099999999998</v>
      </c>
      <c r="AP22" t="s">
        <v>300</v>
      </c>
      <c r="AQ22" t="s">
        <v>115</v>
      </c>
      <c r="AR22" t="s">
        <v>116</v>
      </c>
      <c r="AS22" t="s">
        <v>115</v>
      </c>
      <c r="AT22" t="s">
        <v>116</v>
      </c>
      <c r="AU22" t="s">
        <v>176</v>
      </c>
      <c r="AV22" t="s">
        <v>264</v>
      </c>
      <c r="AW22" t="s">
        <v>68</v>
      </c>
      <c r="AX22">
        <v>9629</v>
      </c>
      <c r="AY22" t="s">
        <v>230</v>
      </c>
      <c r="AZ22">
        <v>1</v>
      </c>
      <c r="BA22" t="s">
        <v>201</v>
      </c>
      <c r="BB22">
        <v>4</v>
      </c>
      <c r="BC22">
        <v>1</v>
      </c>
      <c r="BE22" t="s">
        <v>66</v>
      </c>
      <c r="BF22">
        <v>1</v>
      </c>
      <c r="BG22" t="s">
        <v>200</v>
      </c>
      <c r="BI22" t="s">
        <v>115</v>
      </c>
      <c r="BJ22" t="s">
        <v>264</v>
      </c>
      <c r="BK22" t="s">
        <v>68</v>
      </c>
      <c r="BL22">
        <v>0.89447904042131898</v>
      </c>
      <c r="BM22">
        <v>9629</v>
      </c>
      <c r="BN22" t="s">
        <v>116</v>
      </c>
      <c r="BO22" t="s">
        <v>176</v>
      </c>
      <c r="BP22">
        <v>4</v>
      </c>
      <c r="BQ22">
        <v>1066.8710000000001</v>
      </c>
      <c r="BR22">
        <v>5.652191147334832E-2</v>
      </c>
      <c r="BS22">
        <v>0.35582655391293799</v>
      </c>
      <c r="BT22">
        <v>0.22870618847077104</v>
      </c>
      <c r="BU22">
        <v>13.045</v>
      </c>
      <c r="BV22">
        <v>0.56239226673140419</v>
      </c>
      <c r="BW22">
        <v>22.120762491435233</v>
      </c>
      <c r="BX22">
        <v>18</v>
      </c>
      <c r="BY22">
        <v>6</v>
      </c>
      <c r="BZ22">
        <v>236</v>
      </c>
    </row>
    <row r="23" spans="1:78" ht="16.5">
      <c r="A23" s="246" t="str">
        <f t="shared" si="1"/>
        <v>인천제물포교통</v>
      </c>
      <c r="B23" s="123" t="str">
        <f t="shared" si="2"/>
        <v>최준호</v>
      </c>
      <c r="C23" s="124" t="str">
        <f t="shared" si="3"/>
        <v>A</v>
      </c>
      <c r="D23" s="125">
        <f t="shared" si="4"/>
        <v>0.95666666666666667</v>
      </c>
      <c r="E23" s="126">
        <f t="shared" si="5"/>
        <v>5838</v>
      </c>
      <c r="F23" s="127" t="str">
        <f t="shared" si="6"/>
        <v>급행97</v>
      </c>
      <c r="G23" s="128" t="str">
        <f t="shared" si="7"/>
        <v>70바2858</v>
      </c>
      <c r="H23" s="129">
        <f t="shared" si="8"/>
        <v>1</v>
      </c>
      <c r="I23" s="130">
        <f t="shared" si="9"/>
        <v>499.47399999999999</v>
      </c>
      <c r="J23" s="131">
        <f t="shared" si="10"/>
        <v>0</v>
      </c>
      <c r="K23" s="131">
        <f t="shared" si="11"/>
        <v>0.35811590839260776</v>
      </c>
      <c r="L23" s="131">
        <f t="shared" si="12"/>
        <v>0.33635384424414483</v>
      </c>
      <c r="M23" s="132">
        <f t="shared" si="13"/>
        <v>13.109</v>
      </c>
      <c r="N23" s="133">
        <f t="shared" si="14"/>
        <v>0</v>
      </c>
      <c r="O23" s="133">
        <f t="shared" si="15"/>
        <v>23.825063967293595</v>
      </c>
      <c r="P23" s="213">
        <f t="shared" si="16"/>
        <v>2</v>
      </c>
      <c r="Q23" s="214">
        <f t="shared" si="17"/>
        <v>0</v>
      </c>
      <c r="R23" s="214">
        <f t="shared" si="18"/>
        <v>119</v>
      </c>
      <c r="T23">
        <v>530</v>
      </c>
      <c r="U23">
        <v>5838</v>
      </c>
      <c r="V23" t="s">
        <v>218</v>
      </c>
      <c r="W23">
        <v>499.47399999999999</v>
      </c>
      <c r="X23">
        <v>217.505</v>
      </c>
      <c r="Y23">
        <v>2.2959999999999998</v>
      </c>
      <c r="Z23">
        <v>13.109</v>
      </c>
      <c r="AA23">
        <v>25.278877000000001</v>
      </c>
      <c r="AB23">
        <v>0</v>
      </c>
      <c r="AC23">
        <v>9.0527680000000004</v>
      </c>
      <c r="AD23" s="1">
        <v>168</v>
      </c>
      <c r="AE23">
        <v>0</v>
      </c>
      <c r="AF23">
        <v>119</v>
      </c>
      <c r="AG23">
        <v>76</v>
      </c>
      <c r="AH23">
        <v>19.758551000000001</v>
      </c>
      <c r="AI23">
        <v>619.6</v>
      </c>
      <c r="AJ23">
        <v>0</v>
      </c>
      <c r="AK23">
        <v>2</v>
      </c>
      <c r="AL23">
        <v>1314</v>
      </c>
      <c r="AM23">
        <v>0.95666666666666667</v>
      </c>
      <c r="AN23" t="s">
        <v>219</v>
      </c>
      <c r="AO23">
        <v>499.47399999999999</v>
      </c>
      <c r="AP23" t="s">
        <v>301</v>
      </c>
      <c r="AQ23" t="s">
        <v>115</v>
      </c>
      <c r="AR23" t="s">
        <v>118</v>
      </c>
      <c r="AS23" t="s">
        <v>115</v>
      </c>
      <c r="AT23" t="s">
        <v>118</v>
      </c>
      <c r="AU23" t="s">
        <v>183</v>
      </c>
      <c r="AV23" t="s">
        <v>218</v>
      </c>
      <c r="AW23" t="s">
        <v>219</v>
      </c>
      <c r="AX23">
        <v>5838</v>
      </c>
      <c r="AY23" t="s">
        <v>238</v>
      </c>
      <c r="AZ23">
        <v>2</v>
      </c>
      <c r="BA23" t="s">
        <v>302</v>
      </c>
      <c r="BB23">
        <v>1</v>
      </c>
      <c r="BC23">
        <v>1</v>
      </c>
      <c r="BE23" t="s">
        <v>265</v>
      </c>
      <c r="BF23">
        <v>-1</v>
      </c>
      <c r="BG23" t="s">
        <v>213</v>
      </c>
      <c r="BI23" t="s">
        <v>115</v>
      </c>
      <c r="BJ23" t="s">
        <v>218</v>
      </c>
      <c r="BK23" t="s">
        <v>219</v>
      </c>
      <c r="BL23">
        <v>0.95666666666666667</v>
      </c>
      <c r="BM23">
        <v>5838</v>
      </c>
      <c r="BN23" t="s">
        <v>118</v>
      </c>
      <c r="BO23" t="s">
        <v>183</v>
      </c>
      <c r="BP23">
        <v>1</v>
      </c>
      <c r="BQ23">
        <v>499.47399999999999</v>
      </c>
      <c r="BR23">
        <v>0</v>
      </c>
      <c r="BS23">
        <v>0.35811590839260776</v>
      </c>
      <c r="BT23">
        <v>0.33635384424414483</v>
      </c>
      <c r="BU23">
        <v>13.109</v>
      </c>
      <c r="BV23">
        <v>0</v>
      </c>
      <c r="BW23">
        <v>23.825063967293595</v>
      </c>
      <c r="BX23">
        <v>2</v>
      </c>
      <c r="BY23">
        <v>0</v>
      </c>
      <c r="BZ23">
        <v>119</v>
      </c>
    </row>
    <row r="24" spans="1:78" ht="16.5">
      <c r="A24" s="247" t="str">
        <f t="shared" si="1"/>
        <v>인천제물포교통</v>
      </c>
      <c r="B24" s="107" t="str">
        <f t="shared" si="2"/>
        <v>하태권</v>
      </c>
      <c r="C24" s="108" t="str">
        <f t="shared" si="3"/>
        <v>D</v>
      </c>
      <c r="D24" s="109">
        <f t="shared" si="4"/>
        <v>0.82979760480637077</v>
      </c>
      <c r="E24" s="110">
        <f t="shared" si="5"/>
        <v>3999</v>
      </c>
      <c r="F24" s="111" t="str">
        <f t="shared" si="6"/>
        <v>급행97</v>
      </c>
      <c r="G24" s="112" t="str">
        <f t="shared" si="7"/>
        <v>70바2858</v>
      </c>
      <c r="H24" s="113">
        <f t="shared" si="8"/>
        <v>3</v>
      </c>
      <c r="I24" s="114">
        <f t="shared" si="9"/>
        <v>400.41300000000001</v>
      </c>
      <c r="J24" s="115">
        <f t="shared" si="10"/>
        <v>3.7411706051569897E-2</v>
      </c>
      <c r="K24" s="115">
        <f t="shared" si="11"/>
        <v>0.36972791490319873</v>
      </c>
      <c r="L24" s="115">
        <f t="shared" si="12"/>
        <v>0.14734786333111063</v>
      </c>
      <c r="M24" s="116">
        <f t="shared" si="13"/>
        <v>14.458</v>
      </c>
      <c r="N24" s="117">
        <f t="shared" si="14"/>
        <v>0</v>
      </c>
      <c r="O24" s="117">
        <f t="shared" si="15"/>
        <v>50.44791253031245</v>
      </c>
      <c r="P24" s="215">
        <f t="shared" si="16"/>
        <v>4</v>
      </c>
      <c r="Q24" s="216">
        <f t="shared" si="17"/>
        <v>0</v>
      </c>
      <c r="R24" s="216">
        <f t="shared" si="18"/>
        <v>202</v>
      </c>
      <c r="T24">
        <v>530</v>
      </c>
      <c r="U24">
        <v>3999</v>
      </c>
      <c r="V24" t="s">
        <v>271</v>
      </c>
      <c r="W24">
        <v>400.41300000000001</v>
      </c>
      <c r="X24">
        <v>201.16800000000001</v>
      </c>
      <c r="Y24">
        <v>1.99</v>
      </c>
      <c r="Z24">
        <v>14.458</v>
      </c>
      <c r="AA24">
        <v>23.848604999999999</v>
      </c>
      <c r="AB24">
        <v>0.89221700000000004</v>
      </c>
      <c r="AC24">
        <v>8.8174949999999992</v>
      </c>
      <c r="AD24" s="1">
        <v>59</v>
      </c>
      <c r="AE24">
        <v>0</v>
      </c>
      <c r="AF24">
        <v>202</v>
      </c>
      <c r="AG24">
        <v>72</v>
      </c>
      <c r="AH24">
        <v>16.789787</v>
      </c>
      <c r="AI24">
        <v>490.9</v>
      </c>
      <c r="AJ24">
        <v>0</v>
      </c>
      <c r="AK24">
        <v>4</v>
      </c>
      <c r="AL24">
        <v>753</v>
      </c>
      <c r="AM24">
        <v>0.82979760480637077</v>
      </c>
      <c r="AN24" t="s">
        <v>66</v>
      </c>
      <c r="AO24">
        <v>150.285</v>
      </c>
      <c r="AP24" t="s">
        <v>303</v>
      </c>
      <c r="AQ24" t="s">
        <v>115</v>
      </c>
      <c r="AR24" t="s">
        <v>118</v>
      </c>
      <c r="AS24" t="s">
        <v>115</v>
      </c>
      <c r="AT24" t="s">
        <v>118</v>
      </c>
      <c r="AU24" t="s">
        <v>183</v>
      </c>
      <c r="AV24" t="s">
        <v>271</v>
      </c>
      <c r="AW24" t="s">
        <v>66</v>
      </c>
      <c r="AX24">
        <v>3999</v>
      </c>
      <c r="AY24" t="s">
        <v>229</v>
      </c>
      <c r="AZ24">
        <v>2</v>
      </c>
      <c r="BA24" t="s">
        <v>207</v>
      </c>
      <c r="BB24">
        <v>3</v>
      </c>
      <c r="BC24">
        <v>1</v>
      </c>
      <c r="BE24" t="s">
        <v>234</v>
      </c>
      <c r="BF24" t="s">
        <v>235</v>
      </c>
      <c r="BG24" t="s">
        <v>234</v>
      </c>
      <c r="BI24" t="s">
        <v>115</v>
      </c>
      <c r="BJ24" t="s">
        <v>271</v>
      </c>
      <c r="BK24" t="s">
        <v>66</v>
      </c>
      <c r="BL24">
        <v>0.82979760480637077</v>
      </c>
      <c r="BM24">
        <v>3999</v>
      </c>
      <c r="BN24" t="s">
        <v>118</v>
      </c>
      <c r="BO24" t="s">
        <v>183</v>
      </c>
      <c r="BP24">
        <v>3</v>
      </c>
      <c r="BQ24">
        <v>400.41300000000001</v>
      </c>
      <c r="BR24">
        <v>3.7411706051569897E-2</v>
      </c>
      <c r="BS24">
        <v>0.36972791490319873</v>
      </c>
      <c r="BT24">
        <v>0.14734786333111063</v>
      </c>
      <c r="BU24">
        <v>14.458</v>
      </c>
      <c r="BV24">
        <v>0</v>
      </c>
      <c r="BW24">
        <v>50.44791253031245</v>
      </c>
      <c r="BX24">
        <v>4</v>
      </c>
      <c r="BY24">
        <v>0</v>
      </c>
      <c r="BZ24">
        <v>202</v>
      </c>
    </row>
    <row r="25" spans="1:78" ht="16.5">
      <c r="A25" s="246" t="str">
        <f t="shared" si="1"/>
        <v>인천제물포교통</v>
      </c>
      <c r="B25" s="123" t="str">
        <f t="shared" si="2"/>
        <v>홍석하</v>
      </c>
      <c r="C25" s="124" t="str">
        <f t="shared" si="3"/>
        <v>B</v>
      </c>
      <c r="D25" s="125">
        <f t="shared" si="4"/>
        <v>0.93625000000000003</v>
      </c>
      <c r="E25" s="126">
        <f t="shared" si="5"/>
        <v>1711</v>
      </c>
      <c r="F25" s="127" t="str">
        <f t="shared" si="6"/>
        <v>급행97</v>
      </c>
      <c r="G25" s="128" t="str">
        <f t="shared" si="7"/>
        <v>70바2831</v>
      </c>
      <c r="H25" s="129">
        <f t="shared" si="8"/>
        <v>1</v>
      </c>
      <c r="I25" s="130">
        <f t="shared" si="9"/>
        <v>1105.9770000000001</v>
      </c>
      <c r="J25" s="131">
        <f t="shared" si="10"/>
        <v>3.8295910835298874E-2</v>
      </c>
      <c r="K25" s="131">
        <f t="shared" si="11"/>
        <v>0.35048476318650063</v>
      </c>
      <c r="L25" s="131">
        <f t="shared" si="12"/>
        <v>0.19349407808661481</v>
      </c>
      <c r="M25" s="132">
        <f t="shared" si="13"/>
        <v>11.302</v>
      </c>
      <c r="N25" s="133">
        <f t="shared" si="14"/>
        <v>9.0417793498418136E-2</v>
      </c>
      <c r="O25" s="133">
        <f t="shared" si="15"/>
        <v>8.1376014148576328</v>
      </c>
      <c r="P25" s="213">
        <f t="shared" si="16"/>
        <v>18</v>
      </c>
      <c r="Q25" s="214">
        <f t="shared" si="17"/>
        <v>1</v>
      </c>
      <c r="R25" s="214">
        <f t="shared" si="18"/>
        <v>90</v>
      </c>
      <c r="T25">
        <v>530</v>
      </c>
      <c r="U25">
        <v>1711</v>
      </c>
      <c r="V25" t="s">
        <v>196</v>
      </c>
      <c r="W25">
        <v>1105.9770000000001</v>
      </c>
      <c r="X25">
        <v>492.24099999999999</v>
      </c>
      <c r="Y25">
        <v>2.2469999999999999</v>
      </c>
      <c r="Z25">
        <v>11.302</v>
      </c>
      <c r="AA25">
        <v>67.340818999999996</v>
      </c>
      <c r="AB25">
        <v>2.578878</v>
      </c>
      <c r="AC25">
        <v>23.601931</v>
      </c>
      <c r="AD25" s="1">
        <v>214</v>
      </c>
      <c r="AE25">
        <v>1</v>
      </c>
      <c r="AF25">
        <v>90</v>
      </c>
      <c r="AG25">
        <v>67</v>
      </c>
      <c r="AH25">
        <v>16.423575</v>
      </c>
      <c r="AI25">
        <v>137.1</v>
      </c>
      <c r="AJ25">
        <v>0</v>
      </c>
      <c r="AK25">
        <v>18</v>
      </c>
      <c r="AL25">
        <v>6602</v>
      </c>
      <c r="AM25">
        <v>0.93625000000000003</v>
      </c>
      <c r="AN25" t="s">
        <v>67</v>
      </c>
      <c r="AO25">
        <v>1105.9770000000001</v>
      </c>
      <c r="AP25" t="s">
        <v>304</v>
      </c>
      <c r="AQ25" t="s">
        <v>115</v>
      </c>
      <c r="AR25" t="s">
        <v>118</v>
      </c>
      <c r="AS25" t="s">
        <v>115</v>
      </c>
      <c r="AT25" t="s">
        <v>118</v>
      </c>
      <c r="AU25" t="s">
        <v>178</v>
      </c>
      <c r="AV25" t="s">
        <v>196</v>
      </c>
      <c r="AW25" t="s">
        <v>67</v>
      </c>
      <c r="AX25">
        <v>1711</v>
      </c>
      <c r="AY25" t="s">
        <v>233</v>
      </c>
      <c r="AZ25">
        <v>2</v>
      </c>
      <c r="BA25" t="s">
        <v>236</v>
      </c>
      <c r="BB25">
        <v>1</v>
      </c>
      <c r="BC25">
        <v>1</v>
      </c>
      <c r="BE25" t="s">
        <v>67</v>
      </c>
      <c r="BF25">
        <v>0</v>
      </c>
      <c r="BG25" t="s">
        <v>199</v>
      </c>
      <c r="BI25" t="s">
        <v>115</v>
      </c>
      <c r="BJ25" t="s">
        <v>196</v>
      </c>
      <c r="BK25" t="s">
        <v>67</v>
      </c>
      <c r="BL25">
        <v>0.93625000000000003</v>
      </c>
      <c r="BM25">
        <v>1711</v>
      </c>
      <c r="BN25" t="s">
        <v>118</v>
      </c>
      <c r="BO25" t="s">
        <v>178</v>
      </c>
      <c r="BP25">
        <v>1</v>
      </c>
      <c r="BQ25">
        <v>1105.9770000000001</v>
      </c>
      <c r="BR25">
        <v>3.8295910835298874E-2</v>
      </c>
      <c r="BS25">
        <v>0.35048476318650063</v>
      </c>
      <c r="BT25">
        <v>0.19349407808661481</v>
      </c>
      <c r="BU25">
        <v>11.302</v>
      </c>
      <c r="BV25">
        <v>9.0417793498418136E-2</v>
      </c>
      <c r="BW25">
        <v>8.1376014148576328</v>
      </c>
      <c r="BX25">
        <v>18</v>
      </c>
      <c r="BY25">
        <v>1</v>
      </c>
      <c r="BZ25">
        <v>90</v>
      </c>
    </row>
  </sheetData>
  <sortState xmlns:xlrd2="http://schemas.microsoft.com/office/spreadsheetml/2017/richdata2" ref="T4:AN25">
    <sortCondition ref="AB4:AB25"/>
    <sortCondition descending="1" ref="AD4:AD25"/>
  </sortState>
  <phoneticPr fontId="2" type="noConversion"/>
  <conditionalFormatting sqref="C5:D25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3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1" t="s">
        <v>272</v>
      </c>
      <c r="B2" s="252"/>
      <c r="C2" s="253"/>
      <c r="D2" s="254"/>
      <c r="E2" s="251"/>
      <c r="F2" s="255"/>
      <c r="G2" s="251"/>
      <c r="H2" s="251"/>
      <c r="I2" s="251"/>
      <c r="J2" s="251"/>
      <c r="K2" s="238"/>
      <c r="L2" s="238"/>
      <c r="M2" s="238"/>
      <c r="N2" s="238"/>
      <c r="O2" s="238"/>
      <c r="P2" s="238"/>
      <c r="Q2" s="238"/>
      <c r="R2" s="238"/>
    </row>
    <row r="3" spans="1:18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</row>
    <row r="4" spans="1:18" ht="26.25">
      <c r="A4" s="256" t="s">
        <v>273</v>
      </c>
      <c r="B4" s="257"/>
      <c r="C4" s="258"/>
      <c r="D4" s="259"/>
      <c r="E4" s="260"/>
      <c r="F4" s="261"/>
      <c r="G4" s="238"/>
      <c r="H4" s="260"/>
      <c r="I4" s="238"/>
      <c r="J4" s="238"/>
      <c r="K4" s="238"/>
      <c r="L4" s="238"/>
      <c r="M4" s="238"/>
      <c r="N4" s="238"/>
      <c r="O4" s="238"/>
      <c r="P4" s="238"/>
      <c r="Q4" s="238"/>
      <c r="R4" s="238"/>
    </row>
    <row r="5" spans="1:18" ht="26.25">
      <c r="A5" s="241"/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</row>
    <row r="6" spans="1:18" ht="17.25">
      <c r="A6" s="242" t="s">
        <v>274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</row>
    <row r="7" spans="1:18" ht="17.25">
      <c r="A7" s="242"/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</row>
    <row r="8" spans="1:18" ht="17.25">
      <c r="A8" s="239" t="s">
        <v>164</v>
      </c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</row>
    <row r="9" spans="1:18">
      <c r="A9" s="240"/>
      <c r="B9" s="240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</row>
    <row r="10" spans="1:18">
      <c r="A10" s="240" t="s">
        <v>275</v>
      </c>
      <c r="B10" s="240"/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</row>
    <row r="11" spans="1:18">
      <c r="A11" s="240"/>
      <c r="B11" s="240"/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</row>
    <row r="12" spans="1:18">
      <c r="A12" s="238"/>
      <c r="B12" s="238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</row>
    <row r="13" spans="1:18" ht="37.5" customHeight="1">
      <c r="A13" s="262" t="s">
        <v>0</v>
      </c>
      <c r="B13" s="263" t="s">
        <v>72</v>
      </c>
      <c r="C13" s="264" t="s">
        <v>65</v>
      </c>
      <c r="D13" s="264" t="s">
        <v>152</v>
      </c>
      <c r="E13" s="265" t="s">
        <v>138</v>
      </c>
      <c r="F13" s="263" t="s">
        <v>143</v>
      </c>
      <c r="G13" s="265" t="s">
        <v>141</v>
      </c>
      <c r="H13" s="265" t="s">
        <v>145</v>
      </c>
      <c r="I13" s="220" t="s">
        <v>147</v>
      </c>
      <c r="J13" s="265" t="s">
        <v>11</v>
      </c>
      <c r="K13" s="265" t="s">
        <v>12</v>
      </c>
      <c r="L13" s="265" t="s">
        <v>13</v>
      </c>
      <c r="M13" s="265" t="s">
        <v>103</v>
      </c>
      <c r="N13" s="265" t="s">
        <v>6</v>
      </c>
      <c r="O13" s="265" t="s">
        <v>7</v>
      </c>
      <c r="P13" s="265" t="s">
        <v>155</v>
      </c>
      <c r="Q13" s="266" t="s">
        <v>157</v>
      </c>
      <c r="R13" s="266" t="s">
        <v>158</v>
      </c>
    </row>
    <row r="14" spans="1:18" ht="16.5">
      <c r="A14" s="278" t="s">
        <v>115</v>
      </c>
      <c r="B14" s="267" t="s">
        <v>186</v>
      </c>
      <c r="C14" s="268" t="s">
        <v>66</v>
      </c>
      <c r="D14" s="269">
        <v>0.82479999999999998</v>
      </c>
      <c r="E14" s="270">
        <v>6697</v>
      </c>
      <c r="F14" s="223" t="s">
        <v>118</v>
      </c>
      <c r="G14" s="271" t="s">
        <v>180</v>
      </c>
      <c r="H14" s="272">
        <v>1</v>
      </c>
      <c r="I14" s="224">
        <v>2022.5250000000001</v>
      </c>
      <c r="J14" s="273">
        <v>4.02560712640751E-2</v>
      </c>
      <c r="K14" s="273">
        <v>0.37648430613234229</v>
      </c>
      <c r="L14" s="273">
        <v>0.22447188539078625</v>
      </c>
      <c r="M14" s="274">
        <v>12.878</v>
      </c>
      <c r="N14" s="275">
        <v>0</v>
      </c>
      <c r="O14" s="275">
        <v>17.057885563837281</v>
      </c>
      <c r="P14" s="276">
        <v>37</v>
      </c>
      <c r="Q14" s="277">
        <v>0</v>
      </c>
      <c r="R14" s="277">
        <v>345</v>
      </c>
    </row>
    <row r="15" spans="1:18" ht="16.5">
      <c r="A15" s="278" t="s">
        <v>115</v>
      </c>
      <c r="B15" s="267" t="s">
        <v>244</v>
      </c>
      <c r="C15" s="268" t="s">
        <v>69</v>
      </c>
      <c r="D15" s="269">
        <v>0.77636363636363626</v>
      </c>
      <c r="E15" s="270">
        <v>8696</v>
      </c>
      <c r="F15" s="223" t="s">
        <v>116</v>
      </c>
      <c r="G15" s="271" t="s">
        <v>171</v>
      </c>
      <c r="H15" s="272">
        <v>1</v>
      </c>
      <c r="I15" s="224">
        <v>3323.471</v>
      </c>
      <c r="J15" s="273">
        <v>5.6229405350275971E-2</v>
      </c>
      <c r="K15" s="273">
        <v>0.3787559096916745</v>
      </c>
      <c r="L15" s="273">
        <v>0.25124335371062362</v>
      </c>
      <c r="M15" s="274">
        <v>16.797000000000001</v>
      </c>
      <c r="N15" s="275" t="s">
        <v>263</v>
      </c>
      <c r="O15" s="275" t="s">
        <v>263</v>
      </c>
      <c r="P15" s="276">
        <v>79</v>
      </c>
      <c r="Q15" s="277">
        <v>161</v>
      </c>
      <c r="R15" s="277">
        <v>3492</v>
      </c>
    </row>
    <row r="16" spans="1:18" ht="16.5">
      <c r="A16" s="278" t="s">
        <v>115</v>
      </c>
      <c r="B16" s="267" t="s">
        <v>187</v>
      </c>
      <c r="C16" s="268" t="s">
        <v>66</v>
      </c>
      <c r="D16" s="269">
        <v>0.83200000000000007</v>
      </c>
      <c r="E16" s="270">
        <v>4173</v>
      </c>
      <c r="F16" s="223" t="s">
        <v>118</v>
      </c>
      <c r="G16" s="271" t="s">
        <v>180</v>
      </c>
      <c r="H16" s="272">
        <v>1</v>
      </c>
      <c r="I16" s="224">
        <v>2510.9319999999998</v>
      </c>
      <c r="J16" s="273">
        <v>7.1330270763305559E-2</v>
      </c>
      <c r="K16" s="273">
        <v>0.34630993959552592</v>
      </c>
      <c r="L16" s="273">
        <v>0.26802796730457057</v>
      </c>
      <c r="M16" s="274">
        <v>12.395</v>
      </c>
      <c r="N16" s="275">
        <v>3.9825849525196223E-2</v>
      </c>
      <c r="O16" s="275">
        <v>19.395188718770562</v>
      </c>
      <c r="P16" s="276">
        <v>37</v>
      </c>
      <c r="Q16" s="277">
        <v>1</v>
      </c>
      <c r="R16" s="277">
        <v>487</v>
      </c>
    </row>
    <row r="17" spans="1:18" ht="16.5">
      <c r="A17" s="278" t="s">
        <v>115</v>
      </c>
      <c r="B17" s="267" t="s">
        <v>189</v>
      </c>
      <c r="C17" s="268" t="s">
        <v>69</v>
      </c>
      <c r="D17" s="269">
        <v>0.78045155399885269</v>
      </c>
      <c r="E17" s="270">
        <v>1863</v>
      </c>
      <c r="F17" s="223" t="s">
        <v>116</v>
      </c>
      <c r="G17" s="271" t="s">
        <v>171</v>
      </c>
      <c r="H17" s="272">
        <v>2</v>
      </c>
      <c r="I17" s="224">
        <v>2732.5299999999997</v>
      </c>
      <c r="J17" s="273">
        <v>5.1593396177902255E-2</v>
      </c>
      <c r="K17" s="273">
        <v>0.37871095979481817</v>
      </c>
      <c r="L17" s="273">
        <v>0.2484876652772339</v>
      </c>
      <c r="M17" s="274">
        <v>16.835000000000001</v>
      </c>
      <c r="N17" s="275">
        <v>0</v>
      </c>
      <c r="O17" s="275">
        <v>37.485273642497589</v>
      </c>
      <c r="P17" s="276">
        <v>60</v>
      </c>
      <c r="Q17" s="277">
        <v>106</v>
      </c>
      <c r="R17" s="277">
        <v>2254</v>
      </c>
    </row>
    <row r="18" spans="1:18" ht="16.5">
      <c r="A18" s="278" t="s">
        <v>115</v>
      </c>
      <c r="B18" s="267" t="s">
        <v>191</v>
      </c>
      <c r="C18" s="268" t="s">
        <v>66</v>
      </c>
      <c r="D18" s="269">
        <v>0.80833333333333335</v>
      </c>
      <c r="E18" s="270">
        <v>8543</v>
      </c>
      <c r="F18" s="223" t="s">
        <v>118</v>
      </c>
      <c r="G18" s="271" t="s">
        <v>181</v>
      </c>
      <c r="H18" s="272">
        <v>1</v>
      </c>
      <c r="I18" s="224">
        <v>2612.1950000000002</v>
      </c>
      <c r="J18" s="273">
        <v>3.2787497359218425E-2</v>
      </c>
      <c r="K18" s="273">
        <v>0.33544040547759429</v>
      </c>
      <c r="L18" s="273">
        <v>0.18911298735354748</v>
      </c>
      <c r="M18" s="274">
        <v>16.879000000000001</v>
      </c>
      <c r="N18" s="275">
        <v>3.8281981245657383E-2</v>
      </c>
      <c r="O18" s="275">
        <v>73.76937786038178</v>
      </c>
      <c r="P18" s="276">
        <v>3</v>
      </c>
      <c r="Q18" s="277">
        <v>1</v>
      </c>
      <c r="R18" s="277">
        <v>1927</v>
      </c>
    </row>
    <row r="19" spans="1:18" ht="16.5">
      <c r="A19" s="278" t="s">
        <v>115</v>
      </c>
      <c r="B19" s="267" t="s">
        <v>245</v>
      </c>
      <c r="C19" s="268" t="s">
        <v>66</v>
      </c>
      <c r="D19" s="269">
        <v>0.84625858592380321</v>
      </c>
      <c r="E19" s="270">
        <v>3111</v>
      </c>
      <c r="F19" s="223" t="s">
        <v>118</v>
      </c>
      <c r="G19" s="271" t="s">
        <v>179</v>
      </c>
      <c r="H19" s="272">
        <v>3</v>
      </c>
      <c r="I19" s="224">
        <v>402.69400000000002</v>
      </c>
      <c r="J19" s="273">
        <v>4.6354049888018105E-2</v>
      </c>
      <c r="K19" s="273">
        <v>0.39644211498668963</v>
      </c>
      <c r="L19" s="273">
        <v>0.27812681589494753</v>
      </c>
      <c r="M19" s="274">
        <v>14.081</v>
      </c>
      <c r="N19" s="275">
        <v>0.24832751419191743</v>
      </c>
      <c r="O19" s="275">
        <v>17.631253507626138</v>
      </c>
      <c r="P19" s="276">
        <v>7</v>
      </c>
      <c r="Q19" s="277">
        <v>1</v>
      </c>
      <c r="R19" s="277">
        <v>71</v>
      </c>
    </row>
    <row r="20" spans="1:18" ht="16.5">
      <c r="A20" s="278" t="s">
        <v>115</v>
      </c>
      <c r="B20" s="267" t="s">
        <v>246</v>
      </c>
      <c r="C20" s="268" t="s">
        <v>66</v>
      </c>
      <c r="D20" s="269">
        <v>0.84942365827893274</v>
      </c>
      <c r="E20" s="270">
        <v>7826</v>
      </c>
      <c r="F20" s="223" t="s">
        <v>118</v>
      </c>
      <c r="G20" s="271" t="s">
        <v>178</v>
      </c>
      <c r="H20" s="272">
        <v>2</v>
      </c>
      <c r="I20" s="224">
        <v>605.84500000000003</v>
      </c>
      <c r="J20" s="273">
        <v>8.280897179129075E-2</v>
      </c>
      <c r="K20" s="273">
        <v>0.37740633519100725</v>
      </c>
      <c r="L20" s="273">
        <v>0.18156459160346292</v>
      </c>
      <c r="M20" s="274">
        <v>13.627000000000001</v>
      </c>
      <c r="N20" s="275">
        <v>0.33011743927902348</v>
      </c>
      <c r="O20" s="275">
        <v>42.750208386633545</v>
      </c>
      <c r="P20" s="276">
        <v>11</v>
      </c>
      <c r="Q20" s="277">
        <v>2</v>
      </c>
      <c r="R20" s="277">
        <v>259</v>
      </c>
    </row>
    <row r="21" spans="1:18" ht="16.5">
      <c r="A21" s="278" t="s">
        <v>115</v>
      </c>
      <c r="B21" s="267" t="s">
        <v>195</v>
      </c>
      <c r="C21" s="268" t="s">
        <v>66</v>
      </c>
      <c r="D21" s="269">
        <v>0.80814814814814806</v>
      </c>
      <c r="E21" s="270">
        <v>946</v>
      </c>
      <c r="F21" s="223" t="s">
        <v>118</v>
      </c>
      <c r="G21" s="271" t="s">
        <v>184</v>
      </c>
      <c r="H21" s="272">
        <v>1</v>
      </c>
      <c r="I21" s="224">
        <v>6155.2250000000004</v>
      </c>
      <c r="J21" s="273">
        <v>9.5744704030963759E-2</v>
      </c>
      <c r="K21" s="273">
        <v>0.34161161637478438</v>
      </c>
      <c r="L21" s="273">
        <v>0.22728657360210228</v>
      </c>
      <c r="M21" s="274">
        <v>11.88</v>
      </c>
      <c r="N21" s="275">
        <v>4.9064006596022072</v>
      </c>
      <c r="O21" s="275">
        <v>35.108383527815796</v>
      </c>
      <c r="P21" s="276">
        <v>59</v>
      </c>
      <c r="Q21" s="277">
        <v>302</v>
      </c>
      <c r="R21" s="277">
        <v>2161</v>
      </c>
    </row>
    <row r="22" spans="1:18" ht="16.5">
      <c r="A22" s="278" t="s">
        <v>115</v>
      </c>
      <c r="B22" s="267" t="s">
        <v>264</v>
      </c>
      <c r="C22" s="268" t="s">
        <v>66</v>
      </c>
      <c r="D22" s="269">
        <v>0.81245860802872027</v>
      </c>
      <c r="E22" s="270">
        <v>9629</v>
      </c>
      <c r="F22" s="223" t="s">
        <v>116</v>
      </c>
      <c r="G22" s="271" t="s">
        <v>176</v>
      </c>
      <c r="H22" s="272">
        <v>3</v>
      </c>
      <c r="I22" s="224">
        <v>7032.6660000000002</v>
      </c>
      <c r="J22" s="273">
        <v>4.8082781193684712E-2</v>
      </c>
      <c r="K22" s="273">
        <v>0.37688520339507242</v>
      </c>
      <c r="L22" s="273">
        <v>0.25836574636133719</v>
      </c>
      <c r="M22" s="274">
        <v>14.279</v>
      </c>
      <c r="N22" s="275">
        <v>3.0429427474587873</v>
      </c>
      <c r="O22" s="275">
        <v>24.087593524276567</v>
      </c>
      <c r="P22" s="276">
        <v>141</v>
      </c>
      <c r="Q22" s="277">
        <v>214</v>
      </c>
      <c r="R22" s="277">
        <v>1694</v>
      </c>
    </row>
    <row r="23" spans="1:18" ht="16.5">
      <c r="A23" s="278" t="s">
        <v>115</v>
      </c>
      <c r="B23" s="267" t="s">
        <v>267</v>
      </c>
      <c r="C23" s="268" t="s">
        <v>66</v>
      </c>
      <c r="D23" s="269">
        <v>0.82159999999999989</v>
      </c>
      <c r="E23" s="270">
        <v>2802</v>
      </c>
      <c r="F23" s="223" t="s">
        <v>118</v>
      </c>
      <c r="G23" s="271" t="s">
        <v>177</v>
      </c>
      <c r="H23" s="272">
        <v>1</v>
      </c>
      <c r="I23" s="224">
        <v>3338.915</v>
      </c>
      <c r="J23" s="273">
        <v>7.4608199458715177E-2</v>
      </c>
      <c r="K23" s="273">
        <v>0.39449129619710882</v>
      </c>
      <c r="L23" s="273">
        <v>0.24648725708800615</v>
      </c>
      <c r="M23" s="274">
        <v>15.087999999999999</v>
      </c>
      <c r="N23" s="275">
        <v>1.5274422978722131</v>
      </c>
      <c r="O23" s="275">
        <v>20.036448966206088</v>
      </c>
      <c r="P23" s="276">
        <v>82</v>
      </c>
      <c r="Q23" s="277">
        <v>51</v>
      </c>
      <c r="R23" s="277">
        <v>669</v>
      </c>
    </row>
  </sheetData>
  <phoneticPr fontId="2" type="noConversion"/>
  <conditionalFormatting sqref="C14:D2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28"/>
  <sheetViews>
    <sheetView showGridLines="0" zoomScaleNormal="100" zoomScaleSheetLayoutView="85" workbookViewId="0">
      <selection activeCell="D22" sqref="D22"/>
    </sheetView>
  </sheetViews>
  <sheetFormatPr defaultRowHeight="13.5"/>
  <cols>
    <col min="1" max="1" width="13.140625" style="238" customWidth="1"/>
    <col min="2" max="2" width="9.140625" style="238"/>
    <col min="3" max="3" width="9.85546875" style="238" customWidth="1"/>
    <col min="4" max="16384" width="9.140625" style="238"/>
  </cols>
  <sheetData>
    <row r="1" spans="1:11" ht="3.75" customHeight="1">
      <c r="A1" s="233"/>
      <c r="B1" s="234"/>
      <c r="C1" s="235"/>
      <c r="D1" s="236"/>
      <c r="E1" s="236"/>
      <c r="F1" s="237"/>
      <c r="G1" s="236"/>
      <c r="H1" s="236"/>
      <c r="I1" s="236"/>
      <c r="J1" s="236"/>
      <c r="K1" s="236"/>
    </row>
    <row r="2" spans="1:11" ht="41.25">
      <c r="A2" s="325" t="s">
        <v>270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</row>
    <row r="4" spans="1:11" ht="17.25">
      <c r="A4" s="239" t="s">
        <v>166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</row>
    <row r="6" spans="1:11" ht="26.25">
      <c r="A6" s="241"/>
    </row>
    <row r="7" spans="1:11" ht="130.5" customHeight="1">
      <c r="A7" s="241"/>
    </row>
    <row r="8" spans="1:11" ht="26.25">
      <c r="A8" s="241"/>
    </row>
    <row r="9" spans="1:11" ht="26.25">
      <c r="A9" s="241"/>
    </row>
    <row r="10" spans="1:11" ht="40.5" customHeight="1">
      <c r="A10" s="241" t="s">
        <v>167</v>
      </c>
    </row>
    <row r="11" spans="1:11" ht="19.5" customHeight="1">
      <c r="A11" s="241"/>
    </row>
    <row r="12" spans="1:11" ht="17.25">
      <c r="A12" s="242" t="s">
        <v>168</v>
      </c>
    </row>
    <row r="13" spans="1:11" ht="40.5">
      <c r="A13" s="225" t="s">
        <v>0</v>
      </c>
      <c r="B13" s="226" t="s">
        <v>72</v>
      </c>
      <c r="C13" s="219" t="s">
        <v>65</v>
      </c>
      <c r="D13" s="219" t="s">
        <v>152</v>
      </c>
      <c r="E13" s="227" t="s">
        <v>138</v>
      </c>
      <c r="F13" s="226" t="s">
        <v>143</v>
      </c>
      <c r="G13" s="227" t="s">
        <v>141</v>
      </c>
      <c r="H13" s="227" t="s">
        <v>145</v>
      </c>
      <c r="I13" s="220" t="s">
        <v>147</v>
      </c>
      <c r="J13" s="227" t="s">
        <v>6</v>
      </c>
      <c r="K13" s="243" t="s">
        <v>7</v>
      </c>
    </row>
    <row r="14" spans="1:11" ht="16.5">
      <c r="A14" s="250" t="s">
        <v>115</v>
      </c>
      <c r="B14" s="228" t="s">
        <v>185</v>
      </c>
      <c r="C14" s="221" t="s">
        <v>67</v>
      </c>
      <c r="D14" s="222">
        <v>0.92083333333333339</v>
      </c>
      <c r="E14" s="229">
        <v>2218</v>
      </c>
      <c r="F14" s="223" t="s">
        <v>118</v>
      </c>
      <c r="G14" s="230" t="s">
        <v>183</v>
      </c>
      <c r="H14" s="231">
        <v>1</v>
      </c>
      <c r="I14" s="224">
        <v>851.21500000000003</v>
      </c>
      <c r="J14" s="232">
        <v>0.2349582655380838</v>
      </c>
      <c r="K14" s="244">
        <v>51.220901887302269</v>
      </c>
    </row>
    <row r="15" spans="1:11" ht="16.5">
      <c r="A15" s="250" t="s">
        <v>115</v>
      </c>
      <c r="B15" s="228" t="s">
        <v>262</v>
      </c>
      <c r="C15" s="221" t="s">
        <v>68</v>
      </c>
      <c r="D15" s="222">
        <v>0.85319211614915735</v>
      </c>
      <c r="E15" s="229">
        <v>2316</v>
      </c>
      <c r="F15" s="223" t="s">
        <v>118</v>
      </c>
      <c r="G15" s="230" t="s">
        <v>180</v>
      </c>
      <c r="H15" s="231">
        <v>3</v>
      </c>
      <c r="I15" s="224">
        <v>805.07400000000007</v>
      </c>
      <c r="J15" s="232">
        <v>0</v>
      </c>
      <c r="K15" s="244">
        <v>31.674106976501538</v>
      </c>
    </row>
    <row r="16" spans="1:11" ht="16.5">
      <c r="A16" s="250" t="s">
        <v>115</v>
      </c>
      <c r="B16" s="228" t="s">
        <v>281</v>
      </c>
      <c r="C16" s="221" t="s">
        <v>68</v>
      </c>
      <c r="D16" s="222">
        <v>0.87916711438321393</v>
      </c>
      <c r="E16" s="229">
        <v>7881</v>
      </c>
      <c r="F16" s="223" t="s">
        <v>118</v>
      </c>
      <c r="G16" s="230" t="s">
        <v>183</v>
      </c>
      <c r="H16" s="231">
        <v>2</v>
      </c>
      <c r="I16" s="224">
        <v>508.13400000000001</v>
      </c>
      <c r="J16" s="232">
        <v>0</v>
      </c>
      <c r="K16" s="244">
        <v>49.98681450168656</v>
      </c>
    </row>
    <row r="17" spans="1:11" ht="16.5">
      <c r="A17" s="250" t="s">
        <v>115</v>
      </c>
      <c r="B17" s="228" t="s">
        <v>186</v>
      </c>
      <c r="C17" s="221" t="s">
        <v>66</v>
      </c>
      <c r="D17" s="222">
        <v>0.8103999999999999</v>
      </c>
      <c r="E17" s="229">
        <v>6697</v>
      </c>
      <c r="F17" s="223" t="s">
        <v>118</v>
      </c>
      <c r="G17" s="230" t="s">
        <v>180</v>
      </c>
      <c r="H17" s="231">
        <v>1</v>
      </c>
      <c r="I17" s="224">
        <v>3180.2979999999998</v>
      </c>
      <c r="J17" s="232">
        <v>0.75464626270871482</v>
      </c>
      <c r="K17" s="244">
        <v>23.771357275324515</v>
      </c>
    </row>
    <row r="18" spans="1:11" ht="16.5">
      <c r="A18" s="250" t="s">
        <v>115</v>
      </c>
      <c r="B18" s="228" t="s">
        <v>187</v>
      </c>
      <c r="C18" s="221" t="s">
        <v>66</v>
      </c>
      <c r="D18" s="222">
        <v>0.80598130081213526</v>
      </c>
      <c r="E18" s="229">
        <v>4173</v>
      </c>
      <c r="F18" s="223" t="s">
        <v>118</v>
      </c>
      <c r="G18" s="230" t="s">
        <v>180</v>
      </c>
      <c r="H18" s="231">
        <v>2</v>
      </c>
      <c r="I18" s="224">
        <v>1862.826</v>
      </c>
      <c r="J18" s="232">
        <v>5.3681879037548327E-2</v>
      </c>
      <c r="K18" s="244">
        <v>23.40529926037107</v>
      </c>
    </row>
    <row r="19" spans="1:11" ht="16.5">
      <c r="A19" s="250" t="s">
        <v>115</v>
      </c>
      <c r="B19" s="228" t="s">
        <v>189</v>
      </c>
      <c r="C19" s="221" t="s">
        <v>69</v>
      </c>
      <c r="D19" s="222">
        <v>0.78909090909090907</v>
      </c>
      <c r="E19" s="229">
        <v>1863</v>
      </c>
      <c r="F19" s="223" t="s">
        <v>116</v>
      </c>
      <c r="G19" s="230" t="s">
        <v>171</v>
      </c>
      <c r="H19" s="231">
        <v>1</v>
      </c>
      <c r="I19" s="224">
        <v>5628.0039999999999</v>
      </c>
      <c r="J19" s="232">
        <v>4.4065356030308438</v>
      </c>
      <c r="K19" s="244">
        <v>75.390849047015607</v>
      </c>
    </row>
    <row r="20" spans="1:11" ht="16.5">
      <c r="A20" s="250" t="s">
        <v>115</v>
      </c>
      <c r="B20" s="228" t="s">
        <v>190</v>
      </c>
      <c r="C20" s="221" t="s">
        <v>68</v>
      </c>
      <c r="D20" s="222">
        <v>0.87030987977046448</v>
      </c>
      <c r="E20" s="229">
        <v>5409</v>
      </c>
      <c r="F20" s="223" t="s">
        <v>116</v>
      </c>
      <c r="G20" s="230" t="s">
        <v>260</v>
      </c>
      <c r="H20" s="231">
        <v>5</v>
      </c>
      <c r="I20" s="224">
        <v>8902.7250000000004</v>
      </c>
      <c r="J20" s="232">
        <v>1.2018791999078933</v>
      </c>
      <c r="K20" s="244">
        <v>50.063323308312903</v>
      </c>
    </row>
    <row r="21" spans="1:11" ht="16.5">
      <c r="A21" s="250" t="s">
        <v>115</v>
      </c>
      <c r="B21" s="228" t="s">
        <v>216</v>
      </c>
      <c r="C21" s="221" t="s">
        <v>68</v>
      </c>
      <c r="D21" s="222">
        <v>0.8845833333333335</v>
      </c>
      <c r="E21" s="229">
        <v>6356</v>
      </c>
      <c r="F21" s="223" t="s">
        <v>118</v>
      </c>
      <c r="G21" s="230" t="s">
        <v>179</v>
      </c>
      <c r="H21" s="231">
        <v>1</v>
      </c>
      <c r="I21" s="224">
        <v>4204.1989999999996</v>
      </c>
      <c r="J21" s="232">
        <v>1.2368586739114871</v>
      </c>
      <c r="K21" s="244">
        <v>26.497318514180705</v>
      </c>
    </row>
    <row r="22" spans="1:11" ht="16.5">
      <c r="A22" s="250" t="s">
        <v>115</v>
      </c>
      <c r="B22" s="228" t="s">
        <v>191</v>
      </c>
      <c r="C22" s="221" t="s">
        <v>66</v>
      </c>
      <c r="D22" s="222">
        <v>0.82500000000000007</v>
      </c>
      <c r="E22" s="229">
        <v>8543</v>
      </c>
      <c r="F22" s="223" t="s">
        <v>118</v>
      </c>
      <c r="G22" s="230" t="s">
        <v>181</v>
      </c>
      <c r="H22" s="231">
        <v>1</v>
      </c>
      <c r="I22" s="224">
        <v>3107.319</v>
      </c>
      <c r="J22" s="232">
        <v>0.22527458558326327</v>
      </c>
      <c r="K22" s="244">
        <v>65.136537317217829</v>
      </c>
    </row>
    <row r="23" spans="1:11" ht="16.5">
      <c r="A23" s="250" t="s">
        <v>115</v>
      </c>
      <c r="B23" s="228" t="s">
        <v>192</v>
      </c>
      <c r="C23" s="221" t="s">
        <v>68</v>
      </c>
      <c r="D23" s="222">
        <v>0.89227272727272722</v>
      </c>
      <c r="E23" s="229">
        <v>5333</v>
      </c>
      <c r="F23" s="223" t="s">
        <v>116</v>
      </c>
      <c r="G23" s="230" t="s">
        <v>173</v>
      </c>
      <c r="H23" s="231">
        <v>1</v>
      </c>
      <c r="I23" s="224">
        <v>6700.0519999999997</v>
      </c>
      <c r="J23" s="232">
        <v>1.1790953264243322</v>
      </c>
      <c r="K23" s="244">
        <v>20.164022607585732</v>
      </c>
    </row>
    <row r="24" spans="1:11" ht="16.5">
      <c r="A24" s="250" t="s">
        <v>115</v>
      </c>
      <c r="B24" s="228" t="s">
        <v>193</v>
      </c>
      <c r="C24" s="221" t="s">
        <v>68</v>
      </c>
      <c r="D24" s="222">
        <v>0.86529783182590081</v>
      </c>
      <c r="E24" s="229">
        <v>6992</v>
      </c>
      <c r="F24" s="223" t="s">
        <v>118</v>
      </c>
      <c r="G24" s="230" t="s">
        <v>181</v>
      </c>
      <c r="H24" s="231">
        <v>2</v>
      </c>
      <c r="I24" s="224">
        <v>1070.3630000000001</v>
      </c>
      <c r="J24" s="232">
        <v>0.65398374196417475</v>
      </c>
      <c r="K24" s="244">
        <v>58.484831781367625</v>
      </c>
    </row>
    <row r="25" spans="1:11" ht="16.5">
      <c r="A25" s="250" t="s">
        <v>115</v>
      </c>
      <c r="B25" s="228" t="s">
        <v>217</v>
      </c>
      <c r="C25" s="221" t="s">
        <v>68</v>
      </c>
      <c r="D25" s="222">
        <v>0.87059637623559694</v>
      </c>
      <c r="E25" s="229">
        <v>8842</v>
      </c>
      <c r="F25" s="223" t="s">
        <v>116</v>
      </c>
      <c r="G25" s="230" t="s">
        <v>174</v>
      </c>
      <c r="H25" s="231">
        <v>3</v>
      </c>
      <c r="I25" s="224">
        <v>13051.629000000001</v>
      </c>
      <c r="J25" s="232">
        <v>1.7315846167555022</v>
      </c>
      <c r="K25" s="244">
        <v>38.845725694470779</v>
      </c>
    </row>
    <row r="26" spans="1:11" ht="16.5">
      <c r="A26" s="250" t="s">
        <v>115</v>
      </c>
      <c r="B26" s="228" t="s">
        <v>195</v>
      </c>
      <c r="C26" s="221" t="s">
        <v>69</v>
      </c>
      <c r="D26" s="222">
        <v>0.78888888888888875</v>
      </c>
      <c r="E26" s="229">
        <v>946</v>
      </c>
      <c r="F26" s="223" t="s">
        <v>118</v>
      </c>
      <c r="G26" s="230" t="s">
        <v>184</v>
      </c>
      <c r="H26" s="231">
        <v>1</v>
      </c>
      <c r="I26" s="224">
        <v>5829.14</v>
      </c>
      <c r="J26" s="232">
        <v>5.3009534854198046</v>
      </c>
      <c r="K26" s="244">
        <v>39.559866464006696</v>
      </c>
    </row>
    <row r="27" spans="1:11" ht="16.5">
      <c r="A27" s="250" t="s">
        <v>115</v>
      </c>
      <c r="B27" s="228" t="s">
        <v>264</v>
      </c>
      <c r="C27" s="221" t="s">
        <v>68</v>
      </c>
      <c r="D27" s="222">
        <v>0.89447904042131898</v>
      </c>
      <c r="E27" s="229">
        <v>9629</v>
      </c>
      <c r="F27" s="223" t="s">
        <v>116</v>
      </c>
      <c r="G27" s="230" t="s">
        <v>176</v>
      </c>
      <c r="H27" s="231">
        <v>4</v>
      </c>
      <c r="I27" s="224">
        <v>1066.8710000000001</v>
      </c>
      <c r="J27" s="232">
        <v>0.56239226673140419</v>
      </c>
      <c r="K27" s="244">
        <v>22.120762491435233</v>
      </c>
    </row>
    <row r="28" spans="1:11" ht="16.5">
      <c r="A28" s="250" t="s">
        <v>115</v>
      </c>
      <c r="B28" s="228" t="s">
        <v>271</v>
      </c>
      <c r="C28" s="221" t="s">
        <v>66</v>
      </c>
      <c r="D28" s="222">
        <v>0.82979760480637077</v>
      </c>
      <c r="E28" s="229">
        <v>3999</v>
      </c>
      <c r="F28" s="223" t="s">
        <v>118</v>
      </c>
      <c r="G28" s="230" t="s">
        <v>183</v>
      </c>
      <c r="H28" s="231">
        <v>3</v>
      </c>
      <c r="I28" s="224">
        <v>400.41300000000001</v>
      </c>
      <c r="J28" s="232">
        <v>0</v>
      </c>
      <c r="K28" s="244">
        <v>50.44791253031245</v>
      </c>
    </row>
  </sheetData>
  <mergeCells count="1">
    <mergeCell ref="A2:K2"/>
  </mergeCells>
  <phoneticPr fontId="2" type="noConversion"/>
  <conditionalFormatting sqref="C14:D2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2025-03-04T02:15:46Z</dcterms:modified>
</cp:coreProperties>
</file>