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AF0C7F08-85B4-4FE6-A616-16BDCDBAC51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명단'!$A$13:$R$20</definedName>
    <definedName name="_xlnm._FilterDatabase" localSheetId="7" hidden="1">'급감속과다 명단'!$A$13:$K$16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운전자별!$A$1:$R$44</definedName>
    <definedName name="_xlnm.Print_Area" localSheetId="1">종합!$A$1:$L$197</definedName>
    <definedName name="_xlnm.Print_Area" localSheetId="3">차량별!$A$1:$T$23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4" i="12" l="1"/>
  <c r="B185" i="12"/>
  <c r="G184" i="12" l="1"/>
  <c r="H184" i="12"/>
  <c r="F184" i="12"/>
  <c r="I184" i="12"/>
  <c r="D184" i="12"/>
  <c r="J184" i="12"/>
  <c r="E184" i="12"/>
  <c r="I185" i="12"/>
  <c r="F185" i="12"/>
  <c r="D185" i="12"/>
  <c r="G18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B6" i="60"/>
  <c r="B7" i="60"/>
  <c r="B8" i="60"/>
  <c r="B9" i="60"/>
  <c r="B10" i="60"/>
  <c r="B5" i="60"/>
  <c r="J185" i="12" l="1"/>
  <c r="E185" i="12"/>
  <c r="H185" i="12"/>
  <c r="F23" i="60"/>
  <c r="F15" i="60"/>
  <c r="F17" i="60"/>
  <c r="F22" i="60"/>
  <c r="F14" i="60"/>
  <c r="F20" i="60"/>
  <c r="F16" i="60"/>
  <c r="F21" i="60"/>
  <c r="F11" i="60"/>
  <c r="F13" i="60"/>
  <c r="F18" i="60"/>
  <c r="F19" i="60"/>
  <c r="F12" i="60"/>
  <c r="J61" i="12" a="1"/>
  <c r="J61" i="12" l="1"/>
  <c r="E83" i="12"/>
  <c r="K83" i="12"/>
  <c r="K84" i="12" s="1"/>
  <c r="J83" i="12"/>
  <c r="J84" i="12" s="1"/>
  <c r="I83" i="12"/>
  <c r="I84" i="12" s="1"/>
  <c r="G83" i="12"/>
  <c r="G84" i="12" s="1"/>
  <c r="H83" i="12"/>
  <c r="H84" i="12" s="1"/>
  <c r="F83" i="12"/>
  <c r="F84" i="12" s="1"/>
  <c r="D89" i="12" l="1"/>
  <c r="D85" i="12"/>
  <c r="D90" i="12"/>
  <c r="D88" i="12"/>
  <c r="D87" i="12"/>
  <c r="B188" i="12"/>
  <c r="D86" i="12"/>
  <c r="E90" i="12"/>
  <c r="E88" i="12"/>
  <c r="E85" i="12"/>
  <c r="E89" i="12"/>
  <c r="E86" i="12"/>
  <c r="E84" i="12"/>
  <c r="E87" i="12"/>
  <c r="B18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7" i="12" l="1"/>
  <c r="B183" i="12"/>
  <c r="B186" i="12"/>
  <c r="B180" i="12"/>
  <c r="B181" i="12"/>
  <c r="B182" i="12"/>
  <c r="D181" i="12" l="1"/>
  <c r="E181" i="12"/>
  <c r="F181" i="12"/>
  <c r="I181" i="12"/>
  <c r="G181" i="12"/>
  <c r="H181" i="12"/>
  <c r="J181" i="12"/>
  <c r="F183" i="12"/>
  <c r="G183" i="12"/>
  <c r="E183" i="12"/>
  <c r="H183" i="12"/>
  <c r="I183" i="12"/>
  <c r="J183" i="12"/>
  <c r="D183" i="12"/>
  <c r="E182" i="12"/>
  <c r="F182" i="12"/>
  <c r="D182" i="12"/>
  <c r="G182" i="12"/>
  <c r="J182" i="12"/>
  <c r="H182" i="12"/>
  <c r="I182" i="12"/>
  <c r="D180" i="12"/>
  <c r="J180" i="12"/>
  <c r="E180" i="12"/>
  <c r="H180" i="12"/>
  <c r="F180" i="12"/>
  <c r="G180" i="12"/>
  <c r="I180" i="12"/>
  <c r="I186" i="12"/>
  <c r="H186" i="12"/>
  <c r="G186" i="12"/>
  <c r="F186" i="12"/>
  <c r="E186" i="12"/>
  <c r="D186" i="12"/>
  <c r="J186" i="12"/>
  <c r="J187" i="12"/>
  <c r="I187" i="12"/>
  <c r="F187" i="12"/>
  <c r="E187" i="12"/>
  <c r="D187" i="12"/>
  <c r="H187" i="12"/>
  <c r="G187" i="12"/>
  <c r="B179" i="12"/>
  <c r="I179" i="12" l="1"/>
  <c r="J179" i="12"/>
  <c r="H179" i="12"/>
  <c r="D179" i="12"/>
  <c r="F179" i="12"/>
  <c r="E179" i="12"/>
  <c r="G179" i="12"/>
  <c r="J10" i="12"/>
  <c r="J36" i="12" s="1"/>
  <c r="N30" i="12"/>
  <c r="J189" i="12" l="1"/>
  <c r="J188" i="12"/>
  <c r="D188" i="12"/>
  <c r="I189" i="12"/>
  <c r="E188" i="12"/>
  <c r="G189" i="12"/>
  <c r="H189" i="12"/>
  <c r="H188" i="12"/>
  <c r="E189" i="12"/>
  <c r="I188" i="12"/>
  <c r="F189" i="12"/>
  <c r="G188" i="12"/>
  <c r="D189" i="12"/>
  <c r="F188" i="12"/>
  <c r="F61" i="12" a="1"/>
  <c r="D61" i="12" a="1"/>
  <c r="I61" i="12" a="1"/>
  <c r="H61" i="12" a="1"/>
  <c r="G61" i="12" a="1"/>
  <c r="E61" i="12" a="1"/>
  <c r="H61" i="12" l="1"/>
  <c r="G61" i="12"/>
  <c r="F61" i="12"/>
  <c r="D61" i="12"/>
  <c r="E61" i="12"/>
  <c r="I61" i="12"/>
  <c r="K61" i="12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<sst xmlns="http://schemas.openxmlformats.org/spreadsheetml/2006/main" count="1562" uniqueCount="399">
  <si>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</si>
  <si>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</si>
  <si>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</si>
  <si>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</si>
  <si>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</si>
  <si>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</si>
  <si>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</si>
  <si>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</si>
  <si>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</si>
  <si>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</si>
  <si>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</si>
  <si>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</si>
  <si>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</si>
  <si>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</si>
  <si>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</si>
  <si>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</si>
  <si>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</si>
  <si>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</si>
  <si>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</si>
  <si>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</si>
  <si>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</si>
  <si>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</si>
  <si>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</si>
  <si>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</si>
  <si>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</si>
  <si>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</si>
  <si>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</si>
  <si>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</si>
  <si>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</si>
  <si>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</si>
  <si>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</si>
  <si>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</si>
  <si>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</si>
  <si>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</si>
  <si>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</si>
  <si>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</si>
  <si>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</si>
  <si>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</si>
  <si>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</si>
  <si>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</si>
  <si>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</si>
  <si>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</si>
  <si>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</si>
  <si>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</si>
  <si>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</si>
  <si>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</si>
  <si>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</si>
  <si>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</si>
  <si>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</si>
  <si>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</si>
  <si>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</si>
  <si>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</si>
  <si>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</si>
  <si>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</si>
  <si>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</si>
  <si>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</si>
  <si>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</si>
  <si>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</si>
  <si>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</si>
  <si>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</si>
  <si>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</si>
  <si>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</si>
  <si>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</si>
  <si>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</si>
  <si>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</si>
  <si>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</si>
  <si>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</si>
  <si>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</si>
  <si>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</si>
  <si>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</si>
  <si>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</si>
  <si>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</si>
  <si>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</si>
  <si>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</si>
  <si>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</si>
  <si>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</si>
  <si>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</si>
  <si>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</si>
  <si>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</si>
  <si>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</si>
  <si>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</si>
  <si>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</si>
  <si>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</si>
  <si>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</si>
  <si>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</si>
  <si>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</si>
  <si>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</si>
  <si>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</si>
  <si>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</si>
  <si>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</si>
  <si>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</si>
  <si>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</si>
  <si>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</si>
  <si>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</si>
  <si>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</si>
  <si>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</si>
  <si>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</si>
  <si>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</si>
  <si>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</si>
  <si>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</si>
  <si>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</si>
  <si>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</si>
  <si>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</si>
  <si>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</si>
  <si>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</si>
  <si>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</si>
  <si>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</si>
  <si>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</si>
  <si>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</si>
  <si>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</si>
  <si>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</si>
  <si>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</si>
  <si>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</si>
  <si>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</si>
  <si>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</si>
  <si>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2" type="noConversion"/>
  </si>
  <si>
    <t>B</t>
    <phoneticPr fontId="4" type="noConversion"/>
  </si>
  <si>
    <t>태양여객</t>
  </si>
  <si>
    <t>556</t>
  </si>
  <si>
    <t>581</t>
  </si>
  <si>
    <t>583</t>
  </si>
  <si>
    <t>590</t>
  </si>
  <si>
    <t>e음55</t>
  </si>
  <si>
    <t>e음89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</si>
  <si>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</si>
  <si>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</si>
  <si>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</si>
  <si>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</si>
  <si>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</si>
  <si>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</si>
  <si>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</si>
  <si>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</si>
  <si>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</si>
  <si>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</si>
  <si>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</si>
  <si>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</si>
  <si>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</si>
  <si>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</si>
  <si>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</si>
  <si>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</si>
  <si>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</si>
  <si>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</si>
  <si>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</si>
  <si>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</si>
  <si>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</si>
  <si>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</si>
  <si>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</si>
  <si>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</si>
  <si>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</si>
  <si>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</si>
  <si>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</si>
  <si>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</si>
  <si>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</si>
  <si>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</si>
  <si>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</si>
  <si>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</si>
  <si>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</si>
  <si>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</si>
  <si>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</si>
  <si>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</si>
  <si>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</si>
  <si>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</si>
  <si>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4" type="noConversion"/>
  </si>
  <si>
    <t>급가속횟수(누적)</t>
  </si>
  <si>
    <t>급감속횟수(누적)</t>
  </si>
  <si>
    <t>S</t>
    <phoneticPr fontId="4" type="noConversion"/>
  </si>
  <si>
    <t>A</t>
    <phoneticPr fontId="4" type="noConversion"/>
  </si>
  <si>
    <t>C</t>
    <phoneticPr fontId="4" type="noConversion"/>
  </si>
  <si>
    <t>D</t>
    <phoneticPr fontId="4" type="noConversion"/>
  </si>
  <si>
    <t>중형</t>
  </si>
  <si>
    <t>최대주행거리</t>
  </si>
  <si>
    <t>[TIP!!] 특별관리 운행사원 관리하려면?</t>
  </si>
  <si>
    <t>d</t>
    <phoneticPr fontId="4" type="noConversion"/>
  </si>
  <si>
    <t>WC</t>
  </si>
  <si>
    <t>71바7152</t>
  </si>
  <si>
    <t>71바7367</t>
  </si>
  <si>
    <t>71바7352</t>
  </si>
  <si>
    <t>71바6557</t>
  </si>
  <si>
    <t>71바7013</t>
  </si>
  <si>
    <t>71바7158</t>
  </si>
  <si>
    <t>71바7403</t>
  </si>
  <si>
    <t>71바7407</t>
  </si>
  <si>
    <t>72바1870</t>
  </si>
  <si>
    <t>71바5261</t>
  </si>
  <si>
    <t>72바1410</t>
  </si>
  <si>
    <t>72바2021</t>
  </si>
  <si>
    <t>72바2022</t>
  </si>
  <si>
    <t>72바2025</t>
  </si>
  <si>
    <t>강일구</t>
  </si>
  <si>
    <t>김민영</t>
  </si>
  <si>
    <t>김병술</t>
  </si>
  <si>
    <t>김영규</t>
  </si>
  <si>
    <t>김재현</t>
  </si>
  <si>
    <t>박미상</t>
  </si>
  <si>
    <t>박석진</t>
  </si>
  <si>
    <t>박성호</t>
  </si>
  <si>
    <t>박주훈</t>
  </si>
  <si>
    <t>사봉석</t>
  </si>
  <si>
    <t>설재기</t>
  </si>
  <si>
    <t>양호철</t>
  </si>
  <si>
    <t>오흥식</t>
  </si>
  <si>
    <t>이은도</t>
  </si>
  <si>
    <t>이헌구</t>
  </si>
  <si>
    <t>정기성</t>
  </si>
  <si>
    <t>천세환</t>
  </si>
  <si>
    <t>최석순</t>
  </si>
  <si>
    <t>한혜진</t>
  </si>
  <si>
    <t>개선율(유카전)</t>
  </si>
  <si>
    <t>0%(0명)</t>
  </si>
  <si>
    <t>=</t>
  </si>
  <si>
    <t>송철수</t>
  </si>
  <si>
    <t>556556</t>
  </si>
  <si>
    <t>581581</t>
  </si>
  <si>
    <t>태양여객581D1</t>
  </si>
  <si>
    <t>태양여객581F1</t>
  </si>
  <si>
    <t>583583</t>
  </si>
  <si>
    <t>태양여객583C1</t>
  </si>
  <si>
    <t>태양여객583C2</t>
  </si>
  <si>
    <t>590590</t>
  </si>
  <si>
    <t>e음55e음55</t>
  </si>
  <si>
    <t>e음89e음89</t>
  </si>
  <si>
    <t>순위</t>
  </si>
  <si>
    <t>인천전체</t>
  </si>
  <si>
    <t>25%(1명)</t>
  </si>
  <si>
    <t>태양여객556C1</t>
  </si>
  <si>
    <t>▲</t>
  </si>
  <si>
    <t>태양여객581C1</t>
  </si>
  <si>
    <t>C</t>
    <phoneticPr fontId="4" type="noConversion"/>
  </si>
  <si>
    <t>D</t>
    <phoneticPr fontId="4" type="noConversion"/>
  </si>
  <si>
    <t>NEW</t>
  </si>
  <si>
    <t>new</t>
  </si>
  <si>
    <t>태양여객583C3</t>
  </si>
  <si>
    <t>태양여객583B2</t>
  </si>
  <si>
    <t>태양여객583B1</t>
  </si>
  <si>
    <t>태양여객590B1</t>
  </si>
  <si>
    <t>태양여객e음55A1</t>
  </si>
  <si>
    <t>▽</t>
  </si>
  <si>
    <t>태양여객e음55C1</t>
  </si>
  <si>
    <t>김종근</t>
  </si>
  <si>
    <t>김태우</t>
  </si>
  <si>
    <t>백성식</t>
  </si>
  <si>
    <t>전종철</t>
  </si>
  <si>
    <t>정광모</t>
  </si>
  <si>
    <t>50%(1명)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</si>
  <si>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</si>
  <si>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</si>
  <si>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</si>
  <si>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</si>
  <si>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</si>
  <si>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</si>
  <si>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</si>
  <si>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556556C</t>
  </si>
  <si>
    <t>e음55e음55A</t>
  </si>
  <si>
    <t>e음89e음89S</t>
  </si>
  <si>
    <t>태양여객e음89S1</t>
  </si>
  <si>
    <t>583583C</t>
  </si>
  <si>
    <t>e음55e음55B</t>
  </si>
  <si>
    <t>583583S</t>
  </si>
  <si>
    <t>태양여객583S2</t>
  </si>
  <si>
    <t>581581F</t>
  </si>
  <si>
    <t>e음55e음55C</t>
  </si>
  <si>
    <t>581581D</t>
  </si>
  <si>
    <t>태양여객583C5</t>
  </si>
  <si>
    <t>e음55e음55S</t>
  </si>
  <si>
    <t>태양여객e음55S1</t>
  </si>
  <si>
    <t>태양여객583S1</t>
  </si>
  <si>
    <t>태양여객583C4</t>
  </si>
  <si>
    <t>590590B</t>
  </si>
  <si>
    <t>e음89e음89C</t>
  </si>
  <si>
    <t>태양여객e음89C1</t>
  </si>
  <si>
    <t>581581C</t>
  </si>
  <si>
    <t>590590C</t>
  </si>
  <si>
    <t>태양여객590C1</t>
  </si>
  <si>
    <t>71바7192</t>
  </si>
  <si>
    <t>태양여객581C2</t>
  </si>
  <si>
    <t>71바7357</t>
  </si>
  <si>
    <t>71바5653</t>
  </si>
  <si>
    <t>71바7206</t>
  </si>
  <si>
    <t>태양여객e음89B2</t>
  </si>
  <si>
    <t>72바2024</t>
  </si>
  <si>
    <t>태양여객e음89F1</t>
  </si>
  <si>
    <t>태양여객e음89B1</t>
  </si>
  <si>
    <t>강국모</t>
  </si>
  <si>
    <t>권오겸</t>
  </si>
  <si>
    <t>김성배</t>
  </si>
  <si>
    <t>태양여객583C7</t>
  </si>
  <si>
    <t>박민후</t>
  </si>
  <si>
    <t>박원식</t>
  </si>
  <si>
    <t>신현주</t>
  </si>
  <si>
    <t>조영훈</t>
  </si>
  <si>
    <t>차영출</t>
  </si>
  <si>
    <t>최광섭</t>
  </si>
  <si>
    <t>최해운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</si>
  <si>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</si>
  <si>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</si>
  <si>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</si>
  <si>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</si>
  <si>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</si>
  <si>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</si>
  <si>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</si>
  <si>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</si>
  <si>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</si>
  <si>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</si>
  <si>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</si>
  <si>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</si>
  <si>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</si>
  <si>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17%(1명)</t>
  </si>
  <si>
    <t>33%(2명)</t>
  </si>
  <si>
    <t>50%(3명)</t>
  </si>
  <si>
    <t>태양여객583A1</t>
  </si>
  <si>
    <t>태양여객590A1</t>
  </si>
  <si>
    <t>556556S</t>
  </si>
  <si>
    <t>태양여객556S1</t>
  </si>
  <si>
    <t>태양여객e음55B3</t>
  </si>
  <si>
    <t>e음89e음89B</t>
  </si>
  <si>
    <t>583583A</t>
  </si>
  <si>
    <t>이학규</t>
  </si>
  <si>
    <t>태양여객e음55B2</t>
  </si>
  <si>
    <t>태양여객583C6</t>
  </si>
  <si>
    <t>전형진</t>
  </si>
  <si>
    <t>590590A</t>
  </si>
  <si>
    <t>581581A</t>
  </si>
  <si>
    <t>태양여객581A1</t>
  </si>
  <si>
    <t>태양여객583C8</t>
  </si>
  <si>
    <t>분석기간: 25.02.01~25.02.28</t>
  </si>
  <si>
    <t>25'02</t>
    <phoneticPr fontId="4" type="noConversion"/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</si>
  <si>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</si>
  <si>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</si>
  <si>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</si>
  <si>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</si>
  <si>
    <t>이우경</t>
  </si>
  <si>
    <t>[25년 03월] 특별관리 운행사원 명단</t>
    <phoneticPr fontId="4" type="noConversion"/>
  </si>
  <si>
    <t>사원님, 3월에는 꼭 "C등급" 이상 달성 바랍니다.</t>
    <phoneticPr fontId="4" type="noConversion"/>
  </si>
  <si>
    <t>[25.02월 D,F 등급 운행사원]</t>
    <phoneticPr fontId="4" type="noConversion"/>
  </si>
  <si>
    <t>3월 한달간, 연비등급관리 대장에 서명할 수 있도록 적극 활용하십시오.</t>
  </si>
  <si>
    <t>53342662099.261</t>
  </si>
  <si>
    <t>5334912309.979</t>
  </si>
  <si>
    <t>53320791102.819</t>
  </si>
  <si>
    <t>김민식</t>
  </si>
  <si>
    <t>5331444426.751</t>
  </si>
  <si>
    <t>53373601774.228</t>
  </si>
  <si>
    <t>53363031678.018</t>
  </si>
  <si>
    <t>53389981914.538</t>
  </si>
  <si>
    <t>53391051078.741</t>
  </si>
  <si>
    <t>5339091406.98</t>
  </si>
  <si>
    <t>590590D</t>
  </si>
  <si>
    <t>태양여객590D1</t>
  </si>
  <si>
    <t>5338779747.203</t>
  </si>
  <si>
    <t>5333261844.059</t>
  </si>
  <si>
    <t>5338801849.068</t>
  </si>
  <si>
    <t>53341711529.624</t>
  </si>
  <si>
    <t>53368822245.554</t>
  </si>
  <si>
    <t>53399161185</t>
  </si>
  <si>
    <t>태양여객581F2</t>
  </si>
  <si>
    <t>53353701932.604</t>
  </si>
  <si>
    <t>태양여객581D2</t>
  </si>
  <si>
    <t>53335881587.547</t>
  </si>
  <si>
    <t>53334722429.316</t>
  </si>
  <si>
    <t>e음89e음89A</t>
  </si>
  <si>
    <t>태양여객e음89A1</t>
  </si>
  <si>
    <t>53356026008.599</t>
  </si>
  <si>
    <t>53360351486.459</t>
  </si>
  <si>
    <t>53368522646.322</t>
  </si>
  <si>
    <t>53327202220.903</t>
  </si>
  <si>
    <t>53321702347.878</t>
  </si>
  <si>
    <t>엄광식</t>
  </si>
  <si>
    <t>533543267.035</t>
  </si>
  <si>
    <t>53375992435.685</t>
  </si>
  <si>
    <t>583583B</t>
  </si>
  <si>
    <t>태양여객583B3</t>
  </si>
  <si>
    <t>5337903780.219</t>
  </si>
  <si>
    <t>583583F</t>
  </si>
  <si>
    <t>태양여객583F2</t>
  </si>
  <si>
    <t>5338832862.138</t>
  </si>
  <si>
    <t>53312751197.093</t>
  </si>
  <si>
    <t>태양여객e음55B1</t>
  </si>
  <si>
    <t>53395462602.887</t>
  </si>
  <si>
    <t>5333315261.353</t>
  </si>
  <si>
    <t>태양여객583F1</t>
  </si>
  <si>
    <t>5333029174.85</t>
  </si>
  <si>
    <t>5335586849.836</t>
  </si>
  <si>
    <t>53344621702.992</t>
  </si>
  <si>
    <t>5333227729.848</t>
  </si>
  <si>
    <t>53316171667.124</t>
  </si>
  <si>
    <t>53320401954.697</t>
  </si>
  <si>
    <t>53389261929.547</t>
  </si>
  <si>
    <t>53336352562.68</t>
  </si>
  <si>
    <t>533356416.874</t>
  </si>
  <si>
    <t>53378994833.692</t>
  </si>
  <si>
    <t>태양여객556A1</t>
  </si>
  <si>
    <t>유카후(25년2월)</t>
  </si>
  <si>
    <t>6위/(32개사)</t>
  </si>
  <si>
    <t>11%(5명)</t>
  </si>
  <si>
    <t>22%(9명)</t>
  </si>
  <si>
    <t>30%(14명)</t>
  </si>
  <si>
    <t>13%(3명)</t>
  </si>
  <si>
    <t>13%(4명)</t>
  </si>
  <si>
    <t>100%(1명)</t>
  </si>
  <si>
    <t>33%(1명)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</si>
</sst>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5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4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177" fontId="7" fillId="0" borderId="0" xfId="1" applyNumberFormat="1" applyFont="1">
      <alignment vertical="center"/>
    </xf>
    <xf numFmtId="0" fontId="0" fillId="0" borderId="4" xfId="0" applyBorder="1">
      <alignment vertical="center"/>
    </xf>
    <xf numFmtId="0" fontId="12" fillId="0" borderId="4" xfId="0" applyFont="1" applyBorder="1">
      <alignment vertical="center"/>
    </xf>
    <xf numFmtId="0" fontId="32" fillId="0" borderId="0" xfId="0" applyFont="1">
      <alignment vertical="center"/>
    </xf>
    <xf numFmtId="0" fontId="9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5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2" borderId="0" xfId="0" applyFont="1" applyFill="1">
      <alignment vertical="center"/>
    </xf>
    <xf numFmtId="0" fontId="19" fillId="12" borderId="0" xfId="0" applyFont="1" applyFill="1">
      <alignment vertical="center"/>
    </xf>
    <xf numFmtId="0" fontId="12" fillId="6" borderId="0" xfId="0" applyFont="1" applyFill="1">
      <alignment vertical="center"/>
    </xf>
    <xf numFmtId="0" fontId="24" fillId="6" borderId="0" xfId="0" applyFont="1" applyFill="1" applyAlignment="1">
      <alignment horizontal="center" vertical="center"/>
    </xf>
    <xf numFmtId="178" fontId="24" fillId="6" borderId="0" xfId="2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5" fillId="6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189" fontId="13" fillId="6" borderId="0" xfId="0" applyNumberFormat="1" applyFont="1" applyFill="1" applyAlignment="1">
      <alignment horizontal="left" vertical="center"/>
    </xf>
    <xf numFmtId="10" fontId="13" fillId="6" borderId="0" xfId="2" applyNumberFormat="1" applyFont="1" applyFill="1">
      <alignment vertical="center"/>
    </xf>
    <xf numFmtId="179" fontId="13" fillId="6" borderId="0" xfId="1" applyNumberFormat="1" applyFont="1" applyFill="1">
      <alignment vertical="center"/>
    </xf>
    <xf numFmtId="181" fontId="13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8" fillId="6" borderId="0" xfId="0" applyNumberFormat="1" applyFont="1" applyFill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6" xfId="0" applyFont="1" applyFill="1" applyBorder="1">
      <alignment vertical="center"/>
    </xf>
    <xf numFmtId="0" fontId="12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186" fontId="9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3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0" fontId="43" fillId="9" borderId="22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vertical="center" wrapText="1"/>
    </xf>
    <xf numFmtId="185" fontId="43" fillId="10" borderId="23" xfId="0" applyNumberFormat="1" applyFont="1" applyFill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3" fillId="9" borderId="28" xfId="0" applyFont="1" applyFill="1" applyBorder="1" applyAlignment="1">
      <alignment horizontal="center" vertical="center"/>
    </xf>
    <xf numFmtId="0" fontId="43" fillId="0" borderId="29" xfId="0" applyFont="1" applyBorder="1" applyAlignment="1">
      <alignment horizontal="center" vertical="center" wrapText="1"/>
    </xf>
    <xf numFmtId="185" fontId="43" fillId="10" borderId="29" xfId="0" applyNumberFormat="1" applyFont="1" applyFill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58" fillId="9" borderId="25" xfId="0" applyFont="1" applyFill="1" applyBorder="1" applyAlignment="1">
      <alignment horizontal="center" vertical="center"/>
    </xf>
    <xf numFmtId="9" fontId="44" fillId="0" borderId="26" xfId="2" applyFont="1" applyBorder="1" applyAlignment="1">
      <alignment horizontal="center" vertical="center" wrapText="1"/>
    </xf>
    <xf numFmtId="9" fontId="45" fillId="10" borderId="26" xfId="2" applyFont="1" applyFill="1" applyBorder="1" applyAlignment="1">
      <alignment horizontal="center" vertical="center" wrapText="1"/>
    </xf>
    <xf numFmtId="9" fontId="45" fillId="0" borderId="27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177" fontId="47" fillId="6" borderId="32" xfId="1" applyNumberFormat="1" applyFont="1" applyFill="1" applyBorder="1" applyAlignment="1">
      <alignment horizontal="center" vertical="center" wrapText="1"/>
    </xf>
    <xf numFmtId="177" fontId="47" fillId="10" borderId="32" xfId="1" applyNumberFormat="1" applyFont="1" applyFill="1" applyBorder="1" applyAlignment="1">
      <alignment horizontal="center" vertical="center" wrapText="1"/>
    </xf>
    <xf numFmtId="0" fontId="43" fillId="6" borderId="33" xfId="0" applyFont="1" applyFill="1" applyBorder="1" applyAlignment="1">
      <alignment horizontal="center" vertical="center"/>
    </xf>
    <xf numFmtId="0" fontId="43" fillId="9" borderId="36" xfId="0" applyFont="1" applyFill="1" applyBorder="1" applyAlignment="1">
      <alignment horizontal="center" vertical="center"/>
    </xf>
    <xf numFmtId="0" fontId="43" fillId="10" borderId="37" xfId="0" applyFont="1" applyFill="1" applyBorder="1" applyAlignment="1">
      <alignment horizontal="center" vertical="center" wrapText="1"/>
    </xf>
    <xf numFmtId="0" fontId="43" fillId="10" borderId="38" xfId="0" applyFont="1" applyFill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0" fontId="43" fillId="9" borderId="39" xfId="0" applyFont="1" applyFill="1" applyBorder="1" applyAlignment="1">
      <alignment horizontal="center" vertical="center"/>
    </xf>
    <xf numFmtId="185" fontId="72" fillId="0" borderId="40" xfId="0" applyNumberFormat="1" applyFont="1" applyBorder="1" applyAlignment="1">
      <alignment horizontal="center" vertical="center"/>
    </xf>
    <xf numFmtId="185" fontId="72" fillId="0" borderId="4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185" fontId="13" fillId="0" borderId="0" xfId="0" applyNumberFormat="1" applyFont="1">
      <alignment vertical="center"/>
    </xf>
    <xf numFmtId="41" fontId="15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8" fillId="16" borderId="0" xfId="563" applyFont="1" applyFill="1" applyBorder="1" applyAlignment="1">
      <alignment horizontal="center" vertical="center"/>
    </xf>
    <xf numFmtId="190" fontId="8" fillId="16" borderId="0" xfId="562" applyNumberFormat="1" applyFont="1" applyFill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185" fontId="8" fillId="16" borderId="0" xfId="562" applyNumberFormat="1" applyFont="1" applyFill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10" fontId="8" fillId="16" borderId="0" xfId="563" applyNumberFormat="1" applyFont="1" applyFill="1" applyBorder="1" applyAlignment="1">
      <alignment horizontal="right" vertical="center"/>
    </xf>
    <xf numFmtId="179" fontId="8" fillId="16" borderId="0" xfId="562" applyNumberFormat="1" applyFont="1" applyFill="1" applyAlignment="1">
      <alignment horizontal="right" vertical="center"/>
    </xf>
    <xf numFmtId="191" fontId="8" fillId="16" borderId="0" xfId="562" applyNumberFormat="1" applyFont="1" applyFill="1" applyAlignment="1">
      <alignment horizontal="right" vertical="center"/>
    </xf>
    <xf numFmtId="192" fontId="8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7" fontId="18" fillId="0" borderId="0" xfId="562" applyNumberFormat="1" applyFont="1" applyAlignment="1">
      <alignment horizontal="center" vertical="center"/>
    </xf>
    <xf numFmtId="186" fontId="55" fillId="0" borderId="0" xfId="562" applyFont="1" applyAlignment="1">
      <alignment horizontal="right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85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8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6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8" fillId="19" borderId="0" xfId="562" applyNumberFormat="1" applyFont="1" applyFill="1">
      <alignment vertical="center"/>
    </xf>
    <xf numFmtId="0" fontId="8" fillId="16" borderId="0" xfId="562" applyNumberFormat="1" applyFont="1" applyFill="1" applyAlignment="1">
      <alignment horizontal="center" vertical="center"/>
    </xf>
    <xf numFmtId="0" fontId="5" fillId="7" borderId="0" xfId="570" applyFill="1">
      <alignment vertical="center"/>
    </xf>
    <xf numFmtId="0" fontId="35" fillId="8" borderId="0" xfId="570" applyFont="1" applyFill="1">
      <alignment vertical="center"/>
    </xf>
    <xf numFmtId="9" fontId="9" fillId="8" borderId="0" xfId="571" applyFont="1" applyFill="1" applyAlignment="1">
      <alignment horizontal="center" vertical="center"/>
    </xf>
    <xf numFmtId="0" fontId="5" fillId="8" borderId="0" xfId="570" applyFill="1">
      <alignment vertical="center"/>
    </xf>
    <xf numFmtId="0" fontId="12" fillId="8" borderId="0" xfId="570" applyFont="1" applyFill="1">
      <alignment vertical="center"/>
    </xf>
    <xf numFmtId="0" fontId="5" fillId="0" borderId="0" xfId="570">
      <alignment vertical="center"/>
    </xf>
    <xf numFmtId="0" fontId="60" fillId="2" borderId="0" xfId="570" applyFont="1" applyFill="1">
      <alignment vertical="center"/>
    </xf>
    <xf numFmtId="0" fontId="5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185" fontId="93" fillId="16" borderId="0" xfId="562" applyNumberFormat="1" applyFont="1" applyFill="1">
      <alignment vertical="center"/>
    </xf>
    <xf numFmtId="195" fontId="93" fillId="16" borderId="0" xfId="562" applyNumberFormat="1" applyFont="1" applyFill="1" applyAlignment="1">
      <alignment horizontal="left" vertical="center"/>
    </xf>
    <xf numFmtId="10" fontId="93" fillId="16" borderId="0" xfId="563" applyNumberFormat="1" applyFont="1" applyFill="1" applyBorder="1">
      <alignment vertical="center"/>
    </xf>
    <xf numFmtId="179" fontId="93" fillId="16" borderId="0" xfId="4" applyNumberFormat="1" applyFont="1" applyFill="1" applyBorder="1">
      <alignment vertical="center"/>
    </xf>
    <xf numFmtId="181" fontId="93" fillId="16" borderId="0" xfId="4" applyNumberFormat="1" applyFont="1" applyFill="1" applyBorder="1">
      <alignment vertical="center"/>
    </xf>
    <xf numFmtId="177" fontId="94" fillId="16" borderId="0" xfId="4" applyNumberFormat="1" applyFont="1" applyFill="1" applyBorder="1">
      <alignment vertical="center"/>
    </xf>
    <xf numFmtId="185" fontId="93" fillId="0" borderId="0" xfId="562" applyNumberFormat="1" applyFont="1">
      <alignment vertical="center"/>
    </xf>
    <xf numFmtId="195" fontId="93" fillId="0" borderId="0" xfId="562" applyNumberFormat="1" applyFont="1" applyAlignment="1">
      <alignment horizontal="left" vertical="center"/>
    </xf>
    <xf numFmtId="10" fontId="93" fillId="0" borderId="0" xfId="563" applyNumberFormat="1" applyFont="1" applyFill="1" applyBorder="1">
      <alignment vertical="center"/>
    </xf>
    <xf numFmtId="179" fontId="93" fillId="0" borderId="0" xfId="4" applyNumberFormat="1" applyFont="1" applyFill="1" applyBorder="1">
      <alignment vertical="center"/>
    </xf>
    <xf numFmtId="181" fontId="93" fillId="0" borderId="0" xfId="4" applyNumberFormat="1" applyFont="1" applyFill="1" applyBorder="1">
      <alignment vertical="center"/>
    </xf>
    <xf numFmtId="177" fontId="94" fillId="0" borderId="0" xfId="4" applyNumberFormat="1" applyFont="1" applyFill="1" applyBorder="1">
      <alignment vertical="center"/>
    </xf>
    <xf numFmtId="195" fontId="12" fillId="0" borderId="0" xfId="0" applyNumberFormat="1" applyFont="1" applyAlignment="1">
      <alignment horizontal="center" vertical="center"/>
    </xf>
    <xf numFmtId="0" fontId="1" fillId="0" borderId="0" xfId="572">
      <alignment vertical="center"/>
    </xf>
    <xf numFmtId="0" fontId="21" fillId="0" borderId="0" xfId="570" applyFont="1">
      <alignment vertical="center"/>
    </xf>
    <xf numFmtId="0" fontId="95" fillId="0" borderId="0" xfId="570" applyFont="1">
      <alignment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9" fontId="96" fillId="0" borderId="0" xfId="563" applyFont="1" applyFill="1" applyBorder="1" applyAlignment="1">
      <alignment vertical="center" wrapText="1"/>
    </xf>
    <xf numFmtId="9" fontId="31" fillId="0" borderId="0" xfId="2" applyFont="1" applyFill="1" applyBorder="1" applyAlignment="1">
      <alignment vertical="center" wrapText="1"/>
    </xf>
    <xf numFmtId="177" fontId="31" fillId="0" borderId="0" xfId="1" applyNumberFormat="1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21" fillId="0" borderId="0" xfId="570" applyFont="1" applyAlignment="1">
      <alignment horizontal="center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91" fontId="84" fillId="16" borderId="0" xfId="562" applyNumberFormat="1" applyFont="1" applyFill="1" applyAlignment="1">
      <alignment horizontal="right" vertical="center"/>
    </xf>
  </cellXfs>
  <cellStyles count="575">
    <cellStyle name="나쁨 2" xfId="568" xr:uid="{BB5768EB-ABBB-4327-BDB6-B69F8837E11D}"/>
    <cellStyle name="백분율" xfId="2" builtinId="5"/>
    <cellStyle name="백분율 2" xfId="563" xr:uid="{D6A3D204-8C70-4A7D-BF58-53F115410276}"/>
    <cellStyle name="백분율 2 2" xfId="571" xr:uid="{20E270EA-A2E4-42C6-A6A1-0CDF4B237586}"/>
    <cellStyle name="백분율 3" xfId="566" xr:uid="{C991B8A9-14EA-492A-A63B-9E1DFF83C5D6}"/>
    <cellStyle name="백분율 4" xfId="573" xr:uid="{D34A2932-C9A6-44F1-BABB-38CA1B8E483E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4" xr:uid="{C3BC80C4-6DDE-4020-A469-17975FB0A271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06BA409-91CE-4534-953C-D7CBFDABB8DE}"/>
    <cellStyle name="표준 2 3" xfId="570" xr:uid="{DA9CCDDF-6E18-40D1-B6A7-377D3D26726D}"/>
    <cellStyle name="표준 2 4" xfId="3" xr:uid="{F025CCA9-607F-40C4-B9F4-A4606A80B63C}"/>
    <cellStyle name="표준 3" xfId="565" xr:uid="{60C4FBB4-F171-472B-9713-681973E66964}"/>
    <cellStyle name="표준 4" xfId="572" xr:uid="{5D17C411-D561-4F1A-8D3D-7470659D15DD}"/>
  </cellStyles>
  <dxfs count="7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17-4540-9AD4-567DF3A7F6B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341-4886-A171-CDAEDE631DF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6A-4B32-A476-4FB943D52A8C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0B2-4692-8BF5-25B8754837EB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B6E-4E2A-8466-541B31DC2F8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0FC-4C7B-8DE3-FF2E1C9A785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0FC-4C7B-8DE3-FF2E1C9A7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2.3693875023840358</c:v>
                </c:pt>
                <c:pt idx="5">
                  <c:v>2.1712213066008168</c:v>
                </c:pt>
                <c:pt idx="6">
                  <c:v>2.1017421299217456</c:v>
                </c:pt>
                <c:pt idx="7">
                  <c:v>2.0266821880551307</c:v>
                </c:pt>
                <c:pt idx="8">
                  <c:v>2.0929427005077801</c:v>
                </c:pt>
                <c:pt idx="9">
                  <c:v>2.2977007396507929</c:v>
                </c:pt>
                <c:pt idx="10">
                  <c:v>2.3998579507848254</c:v>
                </c:pt>
                <c:pt idx="11">
                  <c:v>2.3837149284742036</c:v>
                </c:pt>
                <c:pt idx="12">
                  <c:v>2.3783902145409654</c:v>
                </c:pt>
                <c:pt idx="13">
                  <c:v>2.3825930468348293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0.10869565217391304</c:v>
                </c:pt>
                <c:pt idx="1">
                  <c:v>0.10869565217391304</c:v>
                </c:pt>
                <c:pt idx="2">
                  <c:v>0.21739130434782608</c:v>
                </c:pt>
                <c:pt idx="3">
                  <c:v>0.30434782608695654</c:v>
                </c:pt>
                <c:pt idx="4">
                  <c:v>0.13043478260869565</c:v>
                </c:pt>
                <c:pt idx="5">
                  <c:v>0.13043478260869565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종합!$M$81:$X$81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AB-4581-A276-F11FC6FFE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종합!$M$80:$X$80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종합!$M$79:$X$79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종합!$M$78:$X$78</c:f>
              <c:numCache>
                <c:formatCode>0%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종합!$M$77:$X$77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종합!$M$76:$X$76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6"/>
                <c:pt idx="0">
                  <c:v> 556 </c:v>
                </c:pt>
                <c:pt idx="1">
                  <c:v> e음55 </c:v>
                </c:pt>
                <c:pt idx="2">
                  <c:v> 583 </c:v>
                </c:pt>
                <c:pt idx="3">
                  <c:v> 590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224119</xdr:colOff>
      <xdr:row>10</xdr:row>
      <xdr:rowOff>280147</xdr:rowOff>
    </xdr:from>
    <xdr:to>
      <xdr:col>6</xdr:col>
      <xdr:colOff>381000</xdr:colOff>
      <xdr:row>11</xdr:row>
      <xdr:rowOff>67234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 flipV="1">
          <a:off x="4751295" y="3630706"/>
          <a:ext cx="156881" cy="784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575980</xdr:colOff>
      <xdr:row>8</xdr:row>
      <xdr:rowOff>844927</xdr:rowOff>
    </xdr:from>
    <xdr:to>
      <xdr:col>6</xdr:col>
      <xdr:colOff>732867</xdr:colOff>
      <xdr:row>10</xdr:row>
      <xdr:rowOff>161369</xdr:rowOff>
    </xdr:to>
    <xdr:sp macro="" textlink="$K$24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4229098" y="303007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4B0D1E-8EC7-446B-BD02-23B45E86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383C05C-FDD6-4B30-8A66-32DA8E1A55C2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C72633E-E313-461D-B70A-ACFF8AE67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58" t="s">
        <v>324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5" t="s">
        <v>38</v>
      </c>
      <c r="D4" s="315"/>
      <c r="E4" s="61" t="s">
        <v>111</v>
      </c>
      <c r="F4" s="61" t="s">
        <v>64</v>
      </c>
      <c r="G4" s="91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325</v>
      </c>
      <c r="C5" s="316" t="s">
        <v>117</v>
      </c>
      <c r="D5" s="316"/>
      <c r="E5" s="62">
        <v>9</v>
      </c>
      <c r="F5" s="63">
        <v>34</v>
      </c>
      <c r="G5" s="92" t="s">
        <v>227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0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태양여객</v>
      </c>
      <c r="K10" s="192" t="s">
        <v>93</v>
      </c>
      <c r="X10" s="300"/>
      <c r="Z10" s="39"/>
      <c r="AA10" s="39"/>
      <c r="AB10" s="39"/>
    </row>
    <row r="11" spans="1:28" ht="23.25" customHeight="1" thickTop="1">
      <c r="G11" s="6"/>
      <c r="H11" s="282" t="s">
        <v>303</v>
      </c>
      <c r="I11" s="244">
        <v>2.0099999999999998</v>
      </c>
      <c r="J11" s="245">
        <v>2.0674464768237248</v>
      </c>
      <c r="K11" s="246"/>
      <c r="M11" s="2"/>
      <c r="Y11" s="301"/>
      <c r="Z11" s="302"/>
      <c r="AA11" s="224"/>
      <c r="AB11" s="39"/>
    </row>
    <row r="12" spans="1:28" ht="23.25" customHeight="1">
      <c r="G12" s="6"/>
      <c r="H12" s="283" t="s">
        <v>304</v>
      </c>
      <c r="I12" s="244">
        <v>2.3662575846193561</v>
      </c>
      <c r="J12" s="245">
        <v>2.4176372143502149</v>
      </c>
      <c r="K12" s="247">
        <v>0.16938321811575885</v>
      </c>
      <c r="M12" s="224"/>
      <c r="Y12" s="301"/>
      <c r="Z12" s="302"/>
      <c r="AA12" s="224"/>
      <c r="AB12" s="39"/>
    </row>
    <row r="13" spans="1:28" ht="23.25" customHeight="1">
      <c r="G13" s="6"/>
      <c r="H13" s="283" t="s">
        <v>293</v>
      </c>
      <c r="I13" s="244">
        <v>2.37</v>
      </c>
      <c r="J13" s="245">
        <v>2.4965755634090563</v>
      </c>
      <c r="K13" s="248">
        <v>3.2651031589972179E-2</v>
      </c>
      <c r="M13" s="224"/>
      <c r="Y13" s="301"/>
      <c r="Z13" s="302"/>
      <c r="AA13" s="224"/>
      <c r="AB13" s="39"/>
    </row>
    <row r="14" spans="1:28" ht="23.25" customHeight="1">
      <c r="G14" s="6"/>
      <c r="H14" s="283" t="s">
        <v>294</v>
      </c>
      <c r="I14" s="244">
        <v>2.33</v>
      </c>
      <c r="J14" s="245">
        <v>2.4498972576918336</v>
      </c>
      <c r="K14" s="248">
        <v>-1.8696932871314242E-2</v>
      </c>
      <c r="M14" s="224"/>
      <c r="Y14" s="301"/>
      <c r="Z14" s="302"/>
      <c r="AA14" s="224"/>
      <c r="AB14" s="39"/>
    </row>
    <row r="15" spans="1:28" ht="23.25" customHeight="1">
      <c r="G15" s="6"/>
      <c r="H15" s="283" t="s">
        <v>295</v>
      </c>
      <c r="I15" s="244">
        <v>2.2850259626150282</v>
      </c>
      <c r="J15" s="245">
        <v>2.3693875023840358</v>
      </c>
      <c r="K15" s="248">
        <v>-3.2862502725379605E-2</v>
      </c>
      <c r="M15" s="224"/>
      <c r="Y15" s="301"/>
      <c r="Z15" s="302"/>
      <c r="AA15" s="224"/>
      <c r="AB15" s="39"/>
    </row>
    <row r="16" spans="1:28" ht="23.25" customHeight="1">
      <c r="G16" s="6"/>
      <c r="H16" s="283" t="s">
        <v>296</v>
      </c>
      <c r="I16" s="244">
        <v>2.0664933427553414</v>
      </c>
      <c r="J16" s="245">
        <v>2.1712213066008168</v>
      </c>
      <c r="K16" s="248">
        <v>-8.3636043316607234E-2</v>
      </c>
      <c r="M16" s="224"/>
      <c r="Y16" s="301"/>
      <c r="Z16" s="302"/>
      <c r="AA16" s="224"/>
      <c r="AB16" s="39"/>
    </row>
    <row r="17" spans="2:28" ht="23.25" customHeight="1">
      <c r="G17" s="6"/>
      <c r="H17" s="283" t="s">
        <v>297</v>
      </c>
      <c r="I17" s="244">
        <v>2.13</v>
      </c>
      <c r="J17" s="245">
        <v>2.1017421299217456</v>
      </c>
      <c r="K17" s="248">
        <v>-3.2000043693309776E-2</v>
      </c>
      <c r="M17" s="224"/>
      <c r="Y17" s="301"/>
      <c r="Z17" s="302"/>
      <c r="AA17" s="224"/>
      <c r="AB17" s="39"/>
    </row>
    <row r="18" spans="2:28" ht="23.25" customHeight="1">
      <c r="G18" s="6"/>
      <c r="H18" s="283" t="s">
        <v>298</v>
      </c>
      <c r="I18" s="244">
        <v>2.08</v>
      </c>
      <c r="J18" s="245">
        <v>2.0266821880551307</v>
      </c>
      <c r="K18" s="248">
        <v>-3.5713202299184843E-2</v>
      </c>
      <c r="M18" s="224"/>
      <c r="Y18" s="301"/>
      <c r="Z18" s="302"/>
      <c r="AA18" s="224"/>
      <c r="AB18" s="39"/>
    </row>
    <row r="19" spans="2:28" ht="23.25" customHeight="1">
      <c r="G19" s="6"/>
      <c r="H19" s="283" t="s">
        <v>299</v>
      </c>
      <c r="I19" s="244">
        <v>2.13</v>
      </c>
      <c r="J19" s="245">
        <v>2.0929427005077801</v>
      </c>
      <c r="K19" s="248">
        <v>3.2694081412061538E-2</v>
      </c>
      <c r="M19" s="224"/>
      <c r="Y19" s="301"/>
      <c r="Z19" s="302"/>
      <c r="AA19" s="224"/>
      <c r="AB19" s="39"/>
    </row>
    <row r="20" spans="2:28" ht="23.25" customHeight="1">
      <c r="G20" s="6"/>
      <c r="H20" s="283" t="s">
        <v>300</v>
      </c>
      <c r="I20" s="244">
        <v>2.25</v>
      </c>
      <c r="J20" s="245">
        <v>2.2977007396507929</v>
      </c>
      <c r="K20" s="248">
        <v>9.7832606259758315E-2</v>
      </c>
      <c r="M20" s="224"/>
      <c r="Y20" s="301"/>
      <c r="Z20" s="302"/>
      <c r="AA20" s="224"/>
      <c r="AB20" s="39"/>
    </row>
    <row r="21" spans="2:28" ht="23.25" customHeight="1">
      <c r="G21" s="6"/>
      <c r="H21" s="283" t="s">
        <v>301</v>
      </c>
      <c r="I21" s="244">
        <v>2.17</v>
      </c>
      <c r="J21" s="245">
        <v>2.3998579507848254</v>
      </c>
      <c r="K21" s="248">
        <v>4.4460625081035765E-2</v>
      </c>
      <c r="M21" s="224"/>
      <c r="Y21" s="301"/>
      <c r="Z21" s="302"/>
      <c r="AA21" s="224"/>
      <c r="AB21" s="39"/>
    </row>
    <row r="22" spans="2:28" ht="23.25" customHeight="1">
      <c r="G22" s="6"/>
      <c r="H22" s="283" t="s">
        <v>302</v>
      </c>
      <c r="I22" s="244">
        <v>2.25</v>
      </c>
      <c r="J22" s="245">
        <v>2.3837149284742036</v>
      </c>
      <c r="K22" s="248">
        <v>-6.7266574279292168E-3</v>
      </c>
      <c r="M22" s="224"/>
      <c r="Y22" s="301"/>
      <c r="Z22" s="302"/>
      <c r="AA22" s="224"/>
      <c r="AB22" s="39"/>
    </row>
    <row r="23" spans="2:28" ht="23.25" customHeight="1">
      <c r="G23" s="6"/>
      <c r="H23" s="283" t="s">
        <v>305</v>
      </c>
      <c r="I23" s="244">
        <v>2.27</v>
      </c>
      <c r="J23" s="245">
        <v>2.3783902145409654</v>
      </c>
      <c r="K23" s="248">
        <v>-2.2337880547849132E-3</v>
      </c>
      <c r="M23" s="224"/>
      <c r="Y23" s="301"/>
      <c r="Z23" s="302"/>
      <c r="AA23" s="224"/>
      <c r="AB23" s="39"/>
    </row>
    <row r="24" spans="2:28" ht="23.25" customHeight="1">
      <c r="G24" s="6"/>
      <c r="H24" s="283" t="s">
        <v>390</v>
      </c>
      <c r="I24" s="244">
        <v>2.2599999999999998</v>
      </c>
      <c r="J24" s="245">
        <v>2.3825930468348293</v>
      </c>
      <c r="K24" s="248">
        <v>1.76709114768836E-3</v>
      </c>
      <c r="M24" s="224"/>
      <c r="Y24" s="301"/>
      <c r="Z24" s="302"/>
      <c r="AA24" s="224"/>
      <c r="AB24" s="39"/>
    </row>
    <row r="25" spans="2:28" ht="23.25" customHeight="1">
      <c r="G25" s="6"/>
      <c r="H25" s="249" t="s">
        <v>207</v>
      </c>
      <c r="I25" s="250">
        <v>0.12437810945273631</v>
      </c>
      <c r="J25" s="251">
        <v>0.15243275874075968</v>
      </c>
      <c r="K25" s="252">
        <v>2.805464928802337E-2</v>
      </c>
      <c r="M25" s="224"/>
      <c r="Y25" s="301"/>
      <c r="Z25" s="302"/>
      <c r="AA25" s="224"/>
      <c r="AB25" s="39"/>
    </row>
    <row r="26" spans="2:28" ht="23.25" customHeight="1">
      <c r="H26" s="253" t="s">
        <v>221</v>
      </c>
      <c r="I26" s="254"/>
      <c r="J26" s="255" t="s">
        <v>391</v>
      </c>
      <c r="K26" s="256"/>
      <c r="M26" s="224"/>
      <c r="X26" s="2"/>
      <c r="Y26" s="2"/>
      <c r="AB26" s="39"/>
    </row>
    <row r="27" spans="2:28" ht="9" customHeight="1">
      <c r="M27" s="224"/>
      <c r="X27" s="2"/>
      <c r="Y27" s="2"/>
      <c r="AB27" s="224"/>
    </row>
    <row r="28" spans="2:28" ht="16.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24"/>
      <c r="X28" s="2"/>
      <c r="Y28" s="2"/>
      <c r="AB28" s="224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224"/>
      <c r="X29" s="2"/>
      <c r="Y29" s="2"/>
      <c r="AB29" s="224"/>
    </row>
    <row r="30" spans="2:28" ht="23.25" customHeight="1">
      <c r="B30" s="73" t="s">
        <v>222</v>
      </c>
      <c r="C30" s="74">
        <v>2</v>
      </c>
      <c r="D30" s="75">
        <v>2.6148409044637833E-2</v>
      </c>
      <c r="E30" s="75">
        <v>0.37224024535669703</v>
      </c>
      <c r="F30" s="75">
        <v>0.19216790407386439</v>
      </c>
      <c r="G30" s="76">
        <v>12.827326666230176</v>
      </c>
      <c r="H30" s="77">
        <v>0.59498738809134477</v>
      </c>
      <c r="I30" s="77">
        <v>18.345349689733201</v>
      </c>
      <c r="J30" s="78">
        <v>2.2594863224926089</v>
      </c>
      <c r="K30" s="79" t="s">
        <v>69</v>
      </c>
      <c r="M30" s="224"/>
      <c r="N30" s="303" t="str">
        <f>C5</f>
        <v>태양여객</v>
      </c>
      <c r="Y30" s="2"/>
    </row>
    <row r="31" spans="2:28" ht="22.5" customHeight="1">
      <c r="B31" s="221" t="s">
        <v>117</v>
      </c>
      <c r="C31" s="66">
        <v>2</v>
      </c>
      <c r="D31" s="67">
        <v>3.4464911162123128E-2</v>
      </c>
      <c r="E31" s="67">
        <v>0.38218213903141068</v>
      </c>
      <c r="F31" s="67">
        <v>0.19956132310844041</v>
      </c>
      <c r="G31" s="68">
        <v>9.2513157894736828</v>
      </c>
      <c r="H31" s="69">
        <v>0.28457942689260668</v>
      </c>
      <c r="I31" s="69">
        <v>15.15959197047672</v>
      </c>
      <c r="J31" s="70">
        <v>2.3825930468348293</v>
      </c>
      <c r="K31" s="71" t="s">
        <v>69</v>
      </c>
      <c r="M31" s="224"/>
      <c r="N31" s="39" t="s">
        <v>69</v>
      </c>
      <c r="O31" s="39">
        <v>40</v>
      </c>
      <c r="Y31" s="2"/>
    </row>
    <row r="32" spans="2:28" ht="22.5" customHeight="1">
      <c r="B32" s="52" t="s">
        <v>107</v>
      </c>
      <c r="C32" s="52"/>
      <c r="D32" s="64">
        <v>0.31805002374286828</v>
      </c>
      <c r="E32" s="64">
        <v>2.6708271872072586E-2</v>
      </c>
      <c r="F32" s="64">
        <v>3.8473745499842504E-2</v>
      </c>
      <c r="G32" s="64">
        <v>-0.27878068203960749</v>
      </c>
      <c r="H32" s="64">
        <v>-0.52170511074947878</v>
      </c>
      <c r="I32" s="64">
        <v>-0.17365478299055592</v>
      </c>
      <c r="J32" s="64">
        <v>5.4484385728173823E-2</v>
      </c>
      <c r="K32" s="65" t="s">
        <v>391</v>
      </c>
      <c r="M32" s="2" t="s">
        <v>165</v>
      </c>
      <c r="N32" s="304">
        <v>0.10869565217391304</v>
      </c>
      <c r="O32" s="39">
        <v>5</v>
      </c>
      <c r="X32" s="2"/>
      <c r="Y32" s="2"/>
    </row>
    <row r="33" spans="2:28" ht="22.5" customHeight="1">
      <c r="M33" s="2" t="s">
        <v>166</v>
      </c>
      <c r="N33" s="304">
        <v>0.10869565217391304</v>
      </c>
      <c r="O33" s="39">
        <v>5</v>
      </c>
      <c r="X33" s="2"/>
      <c r="Y33" s="2"/>
    </row>
    <row r="34" spans="2:28" ht="17.25" customHeight="1">
      <c r="B34" s="51" t="s">
        <v>130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304">
        <v>0.21739130434782608</v>
      </c>
      <c r="O34" s="39">
        <v>9</v>
      </c>
      <c r="X34" s="2"/>
      <c r="Y34" s="2"/>
    </row>
    <row r="35" spans="2:28" ht="22.5" customHeight="1">
      <c r="B35" s="59"/>
      <c r="C35" s="59"/>
      <c r="M35" s="2" t="s">
        <v>167</v>
      </c>
      <c r="N35" s="304">
        <v>0.30434782608695654</v>
      </c>
      <c r="O35" s="39">
        <v>14</v>
      </c>
      <c r="X35" s="2"/>
      <c r="Y35" s="2"/>
    </row>
    <row r="36" spans="2:28" ht="22.5" customHeight="1" thickBot="1">
      <c r="H36" s="193" t="s">
        <v>91</v>
      </c>
      <c r="I36" s="194" t="s">
        <v>92</v>
      </c>
      <c r="J36" s="195" t="str">
        <f>J10</f>
        <v>태양여객</v>
      </c>
      <c r="K36" s="196" t="s">
        <v>115</v>
      </c>
      <c r="M36" s="2" t="s">
        <v>168</v>
      </c>
      <c r="N36" s="304">
        <v>0.13043478260869565</v>
      </c>
      <c r="O36" s="39">
        <v>3</v>
      </c>
      <c r="X36" s="2"/>
      <c r="Y36" s="2"/>
    </row>
    <row r="37" spans="2:28" ht="22.5" customHeight="1" thickTop="1">
      <c r="H37" s="201" t="s">
        <v>109</v>
      </c>
      <c r="I37" s="202" t="s">
        <v>69</v>
      </c>
      <c r="J37" s="203" t="s">
        <v>69</v>
      </c>
      <c r="K37" s="204"/>
      <c r="M37" s="2" t="s">
        <v>76</v>
      </c>
      <c r="N37" s="304">
        <v>0.13043478260869565</v>
      </c>
      <c r="O37" s="39">
        <v>4</v>
      </c>
      <c r="X37" s="2"/>
      <c r="Z37" s="39"/>
      <c r="AA37" s="39"/>
      <c r="AB37" s="39"/>
    </row>
    <row r="38" spans="2:28" ht="21" customHeight="1">
      <c r="H38" s="197" t="s">
        <v>94</v>
      </c>
      <c r="I38" s="198">
        <v>0.11328494793310193</v>
      </c>
      <c r="J38" s="199" t="s">
        <v>392</v>
      </c>
      <c r="K38" s="200">
        <v>-4.5892957591888855E-3</v>
      </c>
      <c r="M38" s="2"/>
      <c r="X38" s="2"/>
      <c r="Z38" s="39"/>
      <c r="AA38" s="39"/>
      <c r="AB38" s="39"/>
    </row>
    <row r="39" spans="2:28" ht="21" customHeight="1">
      <c r="H39" s="181" t="s">
        <v>95</v>
      </c>
      <c r="I39" s="173">
        <v>0.11076049226885452</v>
      </c>
      <c r="J39" s="182" t="s">
        <v>392</v>
      </c>
      <c r="K39" s="183">
        <v>-2.0648400949414836E-3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96</v>
      </c>
      <c r="I40" s="173">
        <v>0.16503628905017356</v>
      </c>
      <c r="J40" s="182" t="s">
        <v>393</v>
      </c>
      <c r="K40" s="183">
        <v>5.2355015297652518E-2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99</v>
      </c>
      <c r="I41" s="173">
        <v>0.22278321236983276</v>
      </c>
      <c r="J41" s="182" t="s">
        <v>394</v>
      </c>
      <c r="K41" s="183">
        <v>8.1564613717123785E-2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97</v>
      </c>
      <c r="I42" s="173">
        <v>0.21931208583149259</v>
      </c>
      <c r="J42" s="182" t="s">
        <v>395</v>
      </c>
      <c r="K42" s="183">
        <v>-8.8877303222796938E-2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98</v>
      </c>
      <c r="I43" s="186">
        <v>0.16882297254654466</v>
      </c>
      <c r="J43" s="187" t="s">
        <v>396</v>
      </c>
      <c r="K43" s="188">
        <v>-3.838818993784901E-2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131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124</v>
      </c>
      <c r="X46" s="2"/>
      <c r="Z46" s="39"/>
      <c r="AA46" s="39"/>
      <c r="AB46" s="39"/>
    </row>
    <row r="47" spans="2:28" ht="22.5" customHeight="1">
      <c r="B47" s="284" t="s">
        <v>117</v>
      </c>
      <c r="C47" s="285">
        <v>2401</v>
      </c>
      <c r="D47" s="286">
        <v>3.7069991527489764E-2</v>
      </c>
      <c r="E47" s="286">
        <v>0.44472642247593563</v>
      </c>
      <c r="F47" s="286">
        <v>0.22673185535591067</v>
      </c>
      <c r="G47" s="287">
        <v>10.115083333333335</v>
      </c>
      <c r="H47" s="288">
        <v>1.3866857363881013</v>
      </c>
      <c r="I47" s="288">
        <v>27.505512923849381</v>
      </c>
      <c r="J47" s="289">
        <v>2.0640413850813766</v>
      </c>
      <c r="K47" s="80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90" t="s">
        <v>117</v>
      </c>
      <c r="C48" s="291">
        <v>2402</v>
      </c>
      <c r="D48" s="292">
        <v>5.8814690401631037E-2</v>
      </c>
      <c r="E48" s="292">
        <v>0.36026177670632742</v>
      </c>
      <c r="F48" s="292">
        <v>0.18055295851147365</v>
      </c>
      <c r="G48" s="293">
        <v>7.8433043478260851</v>
      </c>
      <c r="H48" s="294">
        <v>0.12735309074391835</v>
      </c>
      <c r="I48" s="294">
        <v>6.9919952991356151</v>
      </c>
      <c r="J48" s="295">
        <v>2.3598930681926928</v>
      </c>
      <c r="K48" s="71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90" t="s">
        <v>117</v>
      </c>
      <c r="C49" s="291">
        <v>2403</v>
      </c>
      <c r="D49" s="292">
        <v>2.7237044209412746E-2</v>
      </c>
      <c r="E49" s="292">
        <v>0.34681384801625248</v>
      </c>
      <c r="F49" s="292">
        <v>0.18059698196530244</v>
      </c>
      <c r="G49" s="293">
        <v>6.1890851063829802</v>
      </c>
      <c r="H49" s="294">
        <v>0.28601132575764099</v>
      </c>
      <c r="I49" s="294">
        <v>5.8674187844949648</v>
      </c>
      <c r="J49" s="295">
        <v>2.4820698380670874</v>
      </c>
      <c r="K49" s="71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90" t="s">
        <v>117</v>
      </c>
      <c r="C50" s="291">
        <v>2404</v>
      </c>
      <c r="D50" s="292">
        <v>2.5262751651879915E-2</v>
      </c>
      <c r="E50" s="292">
        <v>0.34192456417811634</v>
      </c>
      <c r="F50" s="292">
        <v>0.18084831650257183</v>
      </c>
      <c r="G50" s="293">
        <v>6.4218510638297888</v>
      </c>
      <c r="H50" s="294">
        <v>0.55227152259217471</v>
      </c>
      <c r="I50" s="294">
        <v>6.1297775141442248</v>
      </c>
      <c r="J50" s="295">
        <v>2.4323782442382202</v>
      </c>
      <c r="K50" s="71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90" t="s">
        <v>117</v>
      </c>
      <c r="C51" s="291">
        <v>2405</v>
      </c>
      <c r="D51" s="292">
        <v>2.5624435446616134E-2</v>
      </c>
      <c r="E51" s="292">
        <v>0.3421699702101253</v>
      </c>
      <c r="F51" s="292">
        <v>0.18447467484227573</v>
      </c>
      <c r="G51" s="293">
        <v>7.0197906976744182</v>
      </c>
      <c r="H51" s="294">
        <v>0.14689779100463118</v>
      </c>
      <c r="I51" s="294">
        <v>6.6693741609401895</v>
      </c>
      <c r="J51" s="295">
        <v>2.3723253362785517</v>
      </c>
      <c r="K51" s="71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90" t="s">
        <v>117</v>
      </c>
      <c r="C52" s="291">
        <v>2406</v>
      </c>
      <c r="D52" s="292">
        <v>2.8074571446913606E-2</v>
      </c>
      <c r="E52" s="292">
        <v>0.34849506020006854</v>
      </c>
      <c r="F52" s="292">
        <v>0.17339814833670633</v>
      </c>
      <c r="G52" s="293">
        <v>8.292799999999998</v>
      </c>
      <c r="H52" s="294">
        <v>0.21216787657274108</v>
      </c>
      <c r="I52" s="294">
        <v>7.5810503798418027</v>
      </c>
      <c r="J52" s="295">
        <v>2.1717248718135589</v>
      </c>
      <c r="K52" s="71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90" t="s">
        <v>117</v>
      </c>
      <c r="C53" s="291">
        <v>2407</v>
      </c>
      <c r="D53" s="292">
        <v>3.1551348487086177E-2</v>
      </c>
      <c r="E53" s="292">
        <v>0.35190838756933179</v>
      </c>
      <c r="F53" s="292">
        <v>0.17362968900203019</v>
      </c>
      <c r="G53" s="293">
        <v>8.9358536585365815</v>
      </c>
      <c r="H53" s="294">
        <v>0.18328813378788789</v>
      </c>
      <c r="I53" s="294">
        <v>8.0399759818439023</v>
      </c>
      <c r="J53" s="295">
        <v>2.104719774164534</v>
      </c>
      <c r="K53" s="71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90" t="s">
        <v>117</v>
      </c>
      <c r="C54" s="291">
        <v>2408</v>
      </c>
      <c r="D54" s="292">
        <v>3.5092219909799473E-2</v>
      </c>
      <c r="E54" s="292">
        <v>0.35908947216429626</v>
      </c>
      <c r="F54" s="292">
        <v>0.16597910765667082</v>
      </c>
      <c r="G54" s="293">
        <v>9.7197499999999977</v>
      </c>
      <c r="H54" s="294">
        <v>0.21760342065861918</v>
      </c>
      <c r="I54" s="294">
        <v>7.7252442871208302</v>
      </c>
      <c r="J54" s="295">
        <v>2.0266821880551307</v>
      </c>
      <c r="K54" s="71" t="s">
        <v>70</v>
      </c>
      <c r="M54" s="2"/>
      <c r="N54" s="39">
        <v>1</v>
      </c>
      <c r="X54" s="2"/>
      <c r="Z54" s="39"/>
      <c r="AA54" s="39"/>
      <c r="AB54" s="39"/>
    </row>
    <row r="55" spans="2:28" ht="22.5" customHeight="1">
      <c r="B55" s="290" t="s">
        <v>117</v>
      </c>
      <c r="C55" s="291">
        <v>2409</v>
      </c>
      <c r="D55" s="292">
        <v>3.2525244677840806E-2</v>
      </c>
      <c r="E55" s="292">
        <v>0.36087857724925421</v>
      </c>
      <c r="F55" s="292">
        <v>0.17709417626157442</v>
      </c>
      <c r="G55" s="293">
        <v>9.3753142857142873</v>
      </c>
      <c r="H55" s="294">
        <v>0.24815650916799534</v>
      </c>
      <c r="I55" s="294">
        <v>9.5562281755344003</v>
      </c>
      <c r="J55" s="295">
        <v>2.0929427005077801</v>
      </c>
      <c r="K55" s="71" t="s">
        <v>228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90" t="s">
        <v>117</v>
      </c>
      <c r="C56" s="291">
        <v>2410</v>
      </c>
      <c r="D56" s="292">
        <v>3.3926450041267757E-2</v>
      </c>
      <c r="E56" s="292">
        <v>0.358461185028072</v>
      </c>
      <c r="F56" s="292">
        <v>0.20411352060274066</v>
      </c>
      <c r="G56" s="293">
        <v>7.9672571428571439</v>
      </c>
      <c r="H56" s="294">
        <v>0.48884128913961261</v>
      </c>
      <c r="I56" s="294">
        <v>12.29233586673789</v>
      </c>
      <c r="J56" s="295">
        <v>2.2977007396507929</v>
      </c>
      <c r="K56" s="71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90" t="s">
        <v>117</v>
      </c>
      <c r="C57" s="291">
        <v>2411</v>
      </c>
      <c r="D57" s="292">
        <v>3.1898765453481942E-2</v>
      </c>
      <c r="E57" s="292">
        <v>0.36224810033278732</v>
      </c>
      <c r="F57" s="292">
        <v>0.23736339129214126</v>
      </c>
      <c r="G57" s="293">
        <v>9.1076190476190462</v>
      </c>
      <c r="H57" s="294">
        <v>0.67230627667912313</v>
      </c>
      <c r="I57" s="294">
        <v>14.567791160138182</v>
      </c>
      <c r="J57" s="295">
        <v>2.3998579507848254</v>
      </c>
      <c r="K57" s="257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90" t="s">
        <v>117</v>
      </c>
      <c r="C58" s="291">
        <v>2412</v>
      </c>
      <c r="D58" s="292">
        <v>3.4764698718603305E-2</v>
      </c>
      <c r="E58" s="292">
        <v>0.38488395086742921</v>
      </c>
      <c r="F58" s="292">
        <v>0.21558388018955665</v>
      </c>
      <c r="G58" s="293">
        <v>9.0814814814814806</v>
      </c>
      <c r="H58" s="294">
        <v>0.48774633527049016</v>
      </c>
      <c r="I58" s="294">
        <v>15.348654583798963</v>
      </c>
      <c r="J58" s="295">
        <v>2.3837149284742036</v>
      </c>
      <c r="K58" s="257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90" t="s">
        <v>117</v>
      </c>
      <c r="C59" s="291">
        <v>2501</v>
      </c>
      <c r="D59" s="292">
        <v>3.5890839129071546E-2</v>
      </c>
      <c r="E59" s="292">
        <v>0.3768950525445246</v>
      </c>
      <c r="F59" s="292">
        <v>0.19648930751606844</v>
      </c>
      <c r="G59" s="293">
        <v>9.3855454545454524</v>
      </c>
      <c r="H59" s="294">
        <v>0.32447775553112218</v>
      </c>
      <c r="I59" s="294">
        <v>15.473983630439738</v>
      </c>
      <c r="J59" s="295">
        <v>2.3783902145409654</v>
      </c>
      <c r="K59" s="257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90" t="s">
        <v>117</v>
      </c>
      <c r="C60" s="291">
        <v>2502</v>
      </c>
      <c r="D60" s="292">
        <v>3.4464911162123128E-2</v>
      </c>
      <c r="E60" s="292">
        <v>0.38218213903141068</v>
      </c>
      <c r="F60" s="292">
        <v>0.19956132310844041</v>
      </c>
      <c r="G60" s="293">
        <v>9.2513157894736828</v>
      </c>
      <c r="H60" s="294">
        <v>0.28457942689260668</v>
      </c>
      <c r="I60" s="294">
        <v>15.15959197047672</v>
      </c>
      <c r="J60" s="295">
        <v>2.3825930468348293</v>
      </c>
      <c r="K60" s="257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107</v>
      </c>
      <c r="C61" s="52"/>
      <c r="D61" s="64" cm="1">
        <f t="array" aca="1" ref="D61" ca="1">(INDIRECT(ADDRESS(ROW()-1,COLUMN()))/INDIRECT(ADDRESS(ROW()-2,COLUMN())))-1</f>
        <v>-3.9729580069734816E-2</v>
      </c>
      <c r="E61" s="64" cm="1">
        <f t="array" aca="1" ref="E61" ca="1">(INDIRECT(ADDRESS(ROW()-1,COLUMN()))/INDIRECT(ADDRESS(ROW()-2,COLUMN())))-1</f>
        <v>1.402800713671204E-2</v>
      </c>
      <c r="F61" s="64" cm="1">
        <f t="array" aca="1" ref="F61" ca="1">(INDIRECT(ADDRESS(ROW()-1,COLUMN()))/INDIRECT(ADDRESS(ROW()-2,COLUMN())))-1</f>
        <v>1.5634517883985843E-2</v>
      </c>
      <c r="G61" s="64" cm="1">
        <f t="array" aca="1" ref="G61" ca="1">(INDIRECT(ADDRESS(ROW()-1,COLUMN()))/INDIRECT(ADDRESS(ROW()-2,COLUMN())))-1</f>
        <v>-1.4301743646317533E-2</v>
      </c>
      <c r="H61" s="64" cm="1">
        <f t="array" aca="1" ref="H61" ca="1">(INDIRECT(ADDRESS(ROW()-1,COLUMN()))/INDIRECT(ADDRESS(ROW()-2,COLUMN())))-1</f>
        <v>-0.12296167598055474</v>
      </c>
      <c r="I61" s="64" cm="1">
        <f t="array" aca="1" ref="I61" ca="1">(INDIRECT(ADDRESS(ROW()-1,COLUMN()))/INDIRECT(ADDRESS(ROW()-2,COLUMN())))-1</f>
        <v>-2.0317435217170665E-2</v>
      </c>
      <c r="J61" s="64" cm="1">
        <f t="array" aca="1" ref="J61" ca="1">(INDIRECT(ADDRESS(ROW()-1,COLUMN()))/INDIRECT(ADDRESS(ROW()-2,COLUMN())))-1</f>
        <v>1.76709114768836E-3</v>
      </c>
      <c r="K61" s="72" t="str" cm="1">
        <f t="array" ref="K61">_xlfn.IFS(N61=0,"등급유지",N61&gt;0,N61&amp;"등급 상승",N61&lt;0,N61&amp;"등급 하락")</f>
        <v>1등급 상승</v>
      </c>
      <c r="M61" s="305"/>
      <c r="N61" s="39">
        <v>1</v>
      </c>
      <c r="O61" s="39" t="s">
        <v>125</v>
      </c>
      <c r="X61" s="306"/>
      <c r="Z61" s="307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5"/>
      <c r="N62" s="2"/>
      <c r="O62" s="2"/>
      <c r="X62" s="306"/>
      <c r="Z62" s="307"/>
      <c r="AA62" s="39"/>
      <c r="AB62" s="39"/>
    </row>
    <row r="63" spans="2:28" ht="18" customHeight="1">
      <c r="B63" s="51" t="s">
        <v>132</v>
      </c>
      <c r="C63" s="51"/>
      <c r="D63" s="50"/>
      <c r="E63" s="50"/>
      <c r="F63" s="50"/>
      <c r="G63" s="50"/>
      <c r="H63" s="50"/>
      <c r="I63" s="50"/>
      <c r="J63" s="50"/>
      <c r="K63" s="50"/>
      <c r="M63" s="305"/>
      <c r="X63" s="306"/>
      <c r="Z63" s="307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5"/>
      <c r="X64" s="306"/>
      <c r="Z64" s="307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5"/>
      <c r="N65" s="306"/>
      <c r="P65" s="307"/>
      <c r="AA65" s="308"/>
    </row>
    <row r="66" spans="2:27" ht="25.5" customHeight="1">
      <c r="B66" s="47"/>
      <c r="C66" s="47"/>
      <c r="D66" s="48"/>
      <c r="M66" s="305"/>
      <c r="N66" s="306"/>
      <c r="P66" s="307"/>
      <c r="AA66" s="308"/>
    </row>
    <row r="67" spans="2:27" ht="25.5" customHeight="1">
      <c r="B67" s="47"/>
      <c r="C67" s="47"/>
      <c r="D67" s="48"/>
      <c r="M67" s="305"/>
      <c r="N67" s="306"/>
      <c r="P67" s="307"/>
      <c r="AA67" s="308"/>
    </row>
    <row r="68" spans="2:27" ht="25.5" customHeight="1">
      <c r="B68" s="47"/>
      <c r="C68" s="47"/>
      <c r="D68" s="48"/>
      <c r="M68" s="305"/>
      <c r="N68" s="306"/>
      <c r="P68" s="307"/>
      <c r="AA68" s="308"/>
    </row>
    <row r="69" spans="2:27" ht="25.5" customHeight="1">
      <c r="B69" s="47"/>
      <c r="C69" s="47"/>
      <c r="D69" s="48"/>
      <c r="M69" s="305"/>
      <c r="N69" s="306"/>
      <c r="P69" s="307"/>
      <c r="AA69" s="308"/>
    </row>
    <row r="70" spans="2:27" ht="25.5" customHeight="1">
      <c r="B70" s="47"/>
      <c r="C70" s="47"/>
      <c r="D70" s="48"/>
      <c r="M70" s="305"/>
      <c r="N70" s="306"/>
      <c r="P70" s="307"/>
      <c r="AA70" s="308"/>
    </row>
    <row r="71" spans="2:27" ht="25.5" customHeight="1">
      <c r="B71" s="47"/>
      <c r="C71" s="47"/>
      <c r="D71" s="48"/>
      <c r="M71" s="305"/>
      <c r="N71" s="306"/>
      <c r="P71" s="307"/>
      <c r="AA71" s="308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5"/>
      <c r="N72" s="306"/>
      <c r="P72" s="307"/>
      <c r="AA72" s="308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5"/>
      <c r="N73" s="306"/>
      <c r="P73" s="307"/>
      <c r="AA73" s="308"/>
    </row>
    <row r="74" spans="2:27" ht="25.5" customHeight="1" thickBot="1">
      <c r="B74" s="205" t="s">
        <v>91</v>
      </c>
      <c r="C74" s="206" t="s">
        <v>118</v>
      </c>
      <c r="D74" s="206" t="s">
        <v>122</v>
      </c>
      <c r="E74" s="206" t="s">
        <v>120</v>
      </c>
      <c r="F74" s="206" t="s">
        <v>121</v>
      </c>
      <c r="G74" s="206" t="s">
        <v>123</v>
      </c>
      <c r="H74" s="206" t="s">
        <v>119</v>
      </c>
      <c r="I74" s="206"/>
      <c r="J74" s="206"/>
      <c r="K74" s="207"/>
      <c r="M74" s="309">
        <v>1</v>
      </c>
      <c r="N74" s="310">
        <v>2</v>
      </c>
      <c r="O74" s="310">
        <v>3</v>
      </c>
      <c r="P74" s="309">
        <v>4</v>
      </c>
      <c r="Q74" s="310">
        <v>5</v>
      </c>
      <c r="R74" s="310">
        <v>6</v>
      </c>
      <c r="S74" s="309">
        <v>7</v>
      </c>
      <c r="T74" s="310">
        <v>8</v>
      </c>
      <c r="U74" s="310">
        <v>9</v>
      </c>
      <c r="V74" s="310">
        <v>10</v>
      </c>
      <c r="W74" s="310"/>
      <c r="X74" s="310"/>
      <c r="AA74" s="308"/>
    </row>
    <row r="75" spans="2:27" ht="25.5" customHeight="1" thickTop="1">
      <c r="B75" s="210" t="s">
        <v>109</v>
      </c>
      <c r="C75" s="211" t="s">
        <v>66</v>
      </c>
      <c r="D75" s="212" t="s">
        <v>68</v>
      </c>
      <c r="E75" s="212" t="s">
        <v>68</v>
      </c>
      <c r="F75" s="212" t="s">
        <v>69</v>
      </c>
      <c r="G75" s="212" t="s">
        <v>69</v>
      </c>
      <c r="H75" s="212" t="s">
        <v>67</v>
      </c>
      <c r="I75" s="212"/>
      <c r="J75" s="212"/>
      <c r="K75" s="212"/>
      <c r="M75" s="309" t="s">
        <v>118</v>
      </c>
      <c r="N75" s="309" t="s">
        <v>122</v>
      </c>
      <c r="O75" s="309" t="s">
        <v>120</v>
      </c>
      <c r="P75" s="309" t="s">
        <v>121</v>
      </c>
      <c r="Q75" s="309" t="s">
        <v>123</v>
      </c>
      <c r="R75" s="309" t="s">
        <v>119</v>
      </c>
      <c r="S75" s="309"/>
      <c r="T75" s="309"/>
      <c r="U75" s="309"/>
      <c r="V75" s="309"/>
      <c r="W75" s="309"/>
      <c r="X75" s="309"/>
      <c r="AA75" s="308"/>
    </row>
    <row r="76" spans="2:27" ht="25.5" customHeight="1">
      <c r="B76" s="208" t="s">
        <v>94</v>
      </c>
      <c r="C76" s="198" t="s">
        <v>208</v>
      </c>
      <c r="D76" s="198" t="s">
        <v>208</v>
      </c>
      <c r="E76" s="198" t="s">
        <v>306</v>
      </c>
      <c r="F76" s="198" t="s">
        <v>208</v>
      </c>
      <c r="G76" s="198" t="s">
        <v>208</v>
      </c>
      <c r="H76" s="198" t="s">
        <v>208</v>
      </c>
      <c r="I76" s="198"/>
      <c r="J76" s="198"/>
      <c r="K76" s="209" t="s">
        <v>160</v>
      </c>
      <c r="M76" s="311"/>
      <c r="N76" s="311"/>
      <c r="O76" s="311"/>
      <c r="P76" s="311"/>
      <c r="Q76" s="311"/>
      <c r="R76" s="311"/>
      <c r="S76" s="311"/>
      <c r="T76" s="311"/>
      <c r="U76" s="311"/>
      <c r="V76" s="312"/>
      <c r="W76" s="312"/>
      <c r="X76" s="312"/>
      <c r="AA76" s="308"/>
    </row>
    <row r="77" spans="2:27" ht="25.5" customHeight="1">
      <c r="B77" s="172" t="s">
        <v>95</v>
      </c>
      <c r="C77" s="174" t="s">
        <v>397</v>
      </c>
      <c r="D77" s="174" t="s">
        <v>208</v>
      </c>
      <c r="E77" s="174" t="s">
        <v>208</v>
      </c>
      <c r="F77" s="174" t="s">
        <v>223</v>
      </c>
      <c r="G77" s="174" t="s">
        <v>398</v>
      </c>
      <c r="H77" s="174" t="s">
        <v>208</v>
      </c>
      <c r="I77" s="174"/>
      <c r="J77" s="174"/>
      <c r="K77" s="175" t="s">
        <v>160</v>
      </c>
      <c r="M77" s="311">
        <v>0</v>
      </c>
      <c r="N77" s="311">
        <v>0</v>
      </c>
      <c r="O77" s="311">
        <v>0.16666666666666666</v>
      </c>
      <c r="P77" s="311">
        <v>0</v>
      </c>
      <c r="Q77" s="311">
        <v>0</v>
      </c>
      <c r="R77" s="311">
        <v>0</v>
      </c>
      <c r="S77" s="311"/>
      <c r="T77" s="311"/>
      <c r="U77" s="311"/>
      <c r="V77" s="312"/>
      <c r="W77" s="312"/>
      <c r="X77" s="312"/>
      <c r="AA77" s="308"/>
    </row>
    <row r="78" spans="2:27" ht="25.5" customHeight="1">
      <c r="B78" s="171" t="s">
        <v>96</v>
      </c>
      <c r="C78" s="174" t="s">
        <v>208</v>
      </c>
      <c r="D78" s="174" t="s">
        <v>243</v>
      </c>
      <c r="E78" s="174" t="s">
        <v>307</v>
      </c>
      <c r="F78" s="174" t="s">
        <v>223</v>
      </c>
      <c r="G78" s="174" t="s">
        <v>398</v>
      </c>
      <c r="H78" s="174" t="s">
        <v>208</v>
      </c>
      <c r="I78" s="174"/>
      <c r="J78" s="174"/>
      <c r="K78" s="175" t="s">
        <v>160</v>
      </c>
      <c r="M78" s="311">
        <v>1</v>
      </c>
      <c r="N78" s="311">
        <v>0</v>
      </c>
      <c r="O78" s="311">
        <v>0</v>
      </c>
      <c r="P78" s="311">
        <v>0.25</v>
      </c>
      <c r="Q78" s="311">
        <v>0.33333333333333331</v>
      </c>
      <c r="R78" s="311">
        <v>0</v>
      </c>
      <c r="S78" s="311"/>
      <c r="T78" s="311"/>
      <c r="U78" s="311"/>
      <c r="V78" s="312"/>
      <c r="W78" s="312"/>
      <c r="X78" s="312"/>
      <c r="AA78" s="308"/>
    </row>
    <row r="79" spans="2:27" ht="25.5" customHeight="1">
      <c r="B79" s="171" t="s">
        <v>99</v>
      </c>
      <c r="C79" s="174" t="s">
        <v>208</v>
      </c>
      <c r="D79" s="174" t="s">
        <v>243</v>
      </c>
      <c r="E79" s="174" t="s">
        <v>308</v>
      </c>
      <c r="F79" s="174" t="s">
        <v>223</v>
      </c>
      <c r="G79" s="174" t="s">
        <v>208</v>
      </c>
      <c r="H79" s="174" t="s">
        <v>398</v>
      </c>
      <c r="I79" s="174"/>
      <c r="J79" s="174"/>
      <c r="K79" s="175" t="s">
        <v>160</v>
      </c>
      <c r="M79" s="311">
        <v>0</v>
      </c>
      <c r="N79" s="311">
        <v>0.5</v>
      </c>
      <c r="O79" s="311">
        <v>0.33333333333333331</v>
      </c>
      <c r="P79" s="311">
        <v>0.25</v>
      </c>
      <c r="Q79" s="311">
        <v>0.33333333333333331</v>
      </c>
      <c r="R79" s="311">
        <v>0</v>
      </c>
      <c r="S79" s="311"/>
      <c r="T79" s="311"/>
      <c r="U79" s="311"/>
      <c r="V79" s="312"/>
      <c r="W79" s="312"/>
      <c r="X79" s="312"/>
      <c r="AA79" s="308"/>
    </row>
    <row r="80" spans="2:27" ht="25.5" customHeight="1">
      <c r="B80" s="176" t="s">
        <v>97</v>
      </c>
      <c r="C80" s="174" t="s">
        <v>208</v>
      </c>
      <c r="D80" s="174" t="s">
        <v>208</v>
      </c>
      <c r="E80" s="174" t="s">
        <v>208</v>
      </c>
      <c r="F80" s="174" t="s">
        <v>223</v>
      </c>
      <c r="G80" s="174" t="s">
        <v>208</v>
      </c>
      <c r="H80" s="174" t="s">
        <v>398</v>
      </c>
      <c r="I80" s="174"/>
      <c r="J80" s="174"/>
      <c r="K80" s="175" t="s">
        <v>160</v>
      </c>
      <c r="M80" s="311">
        <v>0</v>
      </c>
      <c r="N80" s="311">
        <v>0.5</v>
      </c>
      <c r="O80" s="311">
        <v>0.5</v>
      </c>
      <c r="P80" s="311">
        <v>0.25</v>
      </c>
      <c r="Q80" s="311">
        <v>0</v>
      </c>
      <c r="R80" s="311">
        <v>0.33333333333333331</v>
      </c>
      <c r="S80" s="311"/>
      <c r="T80" s="311"/>
      <c r="U80" s="311"/>
      <c r="V80" s="312"/>
      <c r="W80" s="312"/>
      <c r="X80" s="312"/>
      <c r="AA80" s="308"/>
    </row>
    <row r="81" spans="2:27" ht="25.5" customHeight="1">
      <c r="B81" s="177" t="s">
        <v>98</v>
      </c>
      <c r="C81" s="178" t="s">
        <v>208</v>
      </c>
      <c r="D81" s="178" t="s">
        <v>208</v>
      </c>
      <c r="E81" s="178" t="s">
        <v>208</v>
      </c>
      <c r="F81" s="178" t="s">
        <v>208</v>
      </c>
      <c r="G81" s="178" t="s">
        <v>398</v>
      </c>
      <c r="H81" s="178" t="s">
        <v>398</v>
      </c>
      <c r="I81" s="178"/>
      <c r="J81" s="178"/>
      <c r="K81" s="179" t="s">
        <v>160</v>
      </c>
      <c r="M81" s="311">
        <v>0</v>
      </c>
      <c r="N81" s="311">
        <v>0</v>
      </c>
      <c r="O81" s="311">
        <v>0</v>
      </c>
      <c r="P81" s="311">
        <v>0.25</v>
      </c>
      <c r="Q81" s="311">
        <v>0</v>
      </c>
      <c r="R81" s="311">
        <v>0.33333333333333331</v>
      </c>
      <c r="S81" s="311"/>
      <c r="T81" s="311"/>
      <c r="U81" s="311"/>
      <c r="V81" s="312"/>
      <c r="W81" s="312"/>
      <c r="X81" s="312"/>
      <c r="AA81" s="308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04">
        <v>0</v>
      </c>
      <c r="N82" s="304">
        <v>0</v>
      </c>
      <c r="O82" s="304">
        <v>0</v>
      </c>
      <c r="P82" s="304">
        <v>0</v>
      </c>
      <c r="Q82" s="304">
        <v>0.33333333333333331</v>
      </c>
      <c r="R82" s="304">
        <v>0.33333333333333331</v>
      </c>
      <c r="S82" s="304"/>
      <c r="T82" s="304"/>
      <c r="U82" s="304"/>
      <c r="V82" s="304"/>
      <c r="W82" s="304"/>
      <c r="AA82" s="308"/>
    </row>
    <row r="83" spans="2:27" ht="25.5" hidden="1" customHeight="1" thickBot="1">
      <c r="B83" s="205" t="s">
        <v>91</v>
      </c>
      <c r="C83" s="206"/>
      <c r="D83" s="206"/>
      <c r="E83" s="206" t="str">
        <f>IFERROR(INDEX(#REF!,MATCH(종합!$C$5&amp;12,#REF!,0),2),"")</f>
        <v/>
      </c>
      <c r="F83" s="206" t="str">
        <f>IFERROR(INDEX(#REF!,MATCH(종합!$C$5&amp;13,#REF!,0),2),"")</f>
        <v/>
      </c>
      <c r="G83" s="206" t="str">
        <f>IFERROR(INDEX(#REF!,MATCH(종합!$C$5&amp;14,#REF!,0),2),"")</f>
        <v/>
      </c>
      <c r="H83" s="206" t="str">
        <f>IFERROR(INDEX(#REF!,MATCH(종합!$C$5&amp;15,#REF!,0),2),"")</f>
        <v/>
      </c>
      <c r="I83" s="206" t="str">
        <f>IFERROR(INDEX(#REF!,MATCH(종합!$C$5&amp;16,#REF!,0),2),"")</f>
        <v/>
      </c>
      <c r="J83" s="206" t="str">
        <f>IFERROR(INDEX(#REF!,MATCH(종합!$C$5&amp;17,#REF!,0),2),"")</f>
        <v/>
      </c>
      <c r="K83" s="206" t="str">
        <f>IFERROR(INDEX(#REF!,MATCH(종합!$C$5&amp;18,#REF!,0),2),"")</f>
        <v/>
      </c>
      <c r="M83" s="312"/>
      <c r="N83" s="312"/>
      <c r="O83" s="312"/>
      <c r="P83" s="312"/>
      <c r="Q83" s="312"/>
      <c r="R83" s="312"/>
      <c r="S83" s="312"/>
      <c r="T83" s="312"/>
      <c r="U83" s="312"/>
      <c r="AA83" s="308"/>
    </row>
    <row r="84" spans="2:27" ht="25.5" hidden="1" customHeight="1" thickTop="1">
      <c r="B84" s="210" t="s">
        <v>109</v>
      </c>
      <c r="C84" s="211"/>
      <c r="D84" s="212"/>
      <c r="E84" s="212" t="str">
        <f>IFERROR(INDEX(#REF!,MATCH(종합!$C$5&amp;종합!E$83,#REF!,0),15),"")</f>
        <v/>
      </c>
      <c r="F84" s="212" t="str">
        <f>IFERROR(INDEX(#REF!,MATCH(종합!$C$5&amp;종합!F$83,#REF!,0),15),"")</f>
        <v/>
      </c>
      <c r="G84" s="212" t="str">
        <f>IFERROR(INDEX(#REF!,MATCH(종합!$C$5&amp;종합!G$83,#REF!,0),15),"")</f>
        <v/>
      </c>
      <c r="H84" s="212" t="str">
        <f>IFERROR(INDEX(#REF!,MATCH(종합!$C$5&amp;종합!H$83,#REF!,0),15),"")</f>
        <v/>
      </c>
      <c r="I84" s="212" t="str">
        <f>IFERROR(INDEX(#REF!,MATCH(종합!$C$5&amp;종합!I$83,#REF!,0),15),"")</f>
        <v/>
      </c>
      <c r="J84" s="212" t="str">
        <f>IFERROR(INDEX(#REF!,MATCH(종합!$C$5&amp;종합!J$83,#REF!,0),15),"")</f>
        <v/>
      </c>
      <c r="K84" s="212" t="str">
        <f>IFERROR(INDEX(#REF!,MATCH(종합!$C$5&amp;종합!K$83,#REF!,0),15),"")</f>
        <v/>
      </c>
      <c r="M84" s="312"/>
      <c r="N84" s="312"/>
      <c r="O84" s="312"/>
      <c r="P84" s="312"/>
      <c r="Q84" s="312"/>
      <c r="R84" s="312"/>
      <c r="S84" s="312"/>
      <c r="T84" s="312"/>
      <c r="U84" s="312"/>
      <c r="AA84" s="308"/>
    </row>
    <row r="85" spans="2:27" ht="25.5" hidden="1" customHeight="1">
      <c r="B85" s="208" t="s">
        <v>94</v>
      </c>
      <c r="C85" s="198"/>
      <c r="D85" s="198" t="str">
        <f>IFERROR(ROUND(SUMIFS(#REF!,#REF!,종합!$C$5,#REF!,종합!D$83)/SUMIFS(#REF!,#REF!,종합!$C$5,#REF!,종합!D$83)*100,0)&amp;"%("&amp;SUMIFS(#REF!,#REF!,종합!$C$5,#REF!,종합!D$83)&amp;"명)","")</f>
        <v/>
      </c>
      <c r="E85" s="198" t="str">
        <f>IFERROR(ROUND(SUMIFS(#REF!,#REF!,종합!$C$5,#REF!,종합!E$83)/SUMIFS(#REF!,#REF!,종합!$C$5,#REF!,종합!E$83)*100,0)&amp;"%("&amp;SUMIFS(#REF!,#REF!,종합!$C$5,#REF!,종합!E$83)&amp;"명)","")</f>
        <v/>
      </c>
      <c r="F85" s="198"/>
      <c r="G85" s="198"/>
      <c r="H85" s="198"/>
      <c r="I85" s="198"/>
      <c r="J85" s="198"/>
      <c r="K85" s="209"/>
      <c r="M85" s="312"/>
      <c r="N85" s="312"/>
      <c r="O85" s="312"/>
      <c r="P85" s="312"/>
      <c r="Q85" s="312"/>
      <c r="R85" s="312"/>
      <c r="S85" s="312"/>
      <c r="T85" s="312"/>
      <c r="U85" s="312"/>
      <c r="AA85" s="308"/>
    </row>
    <row r="86" spans="2:27" ht="25.5" hidden="1" customHeight="1">
      <c r="B86" s="172" t="s">
        <v>95</v>
      </c>
      <c r="C86" s="174"/>
      <c r="D86" s="174" t="str">
        <f>IFERROR(ROUND(SUMIFS(#REF!,#REF!,종합!$C$5,#REF!,종합!D$83)/SUMIFS(#REF!,#REF!,종합!$C$5,#REF!,종합!D$83)*100,0)&amp;"%("&amp;SUMIFS(#REF!,#REF!,종합!$C$5,#REF!,종합!D$83)&amp;"명)","")</f>
        <v/>
      </c>
      <c r="E86" s="174" t="str">
        <f>IFERROR(ROUND(SUMIFS(#REF!,#REF!,종합!$C$5,#REF!,종합!E$83)/SUMIFS(#REF!,#REF!,종합!$C$5,#REF!,종합!E$83)*100,0)&amp;"%("&amp;SUMIFS(#REF!,#REF!,종합!$C$5,#REF!,종합!E$83)&amp;"명)","")</f>
        <v/>
      </c>
      <c r="F86" s="174"/>
      <c r="G86" s="174"/>
      <c r="H86" s="174"/>
      <c r="I86" s="174"/>
      <c r="J86" s="174"/>
      <c r="K86" s="175"/>
      <c r="M86" s="312"/>
      <c r="N86" s="312"/>
      <c r="O86" s="312"/>
      <c r="P86" s="312"/>
      <c r="Q86" s="312"/>
      <c r="R86" s="312"/>
      <c r="S86" s="312"/>
      <c r="T86" s="312"/>
      <c r="U86" s="312"/>
      <c r="AA86" s="308"/>
    </row>
    <row r="87" spans="2:27" ht="25.5" hidden="1" customHeight="1">
      <c r="B87" s="171" t="s">
        <v>96</v>
      </c>
      <c r="C87" s="174"/>
      <c r="D87" s="174" t="str">
        <f>IFERROR(ROUND(SUMIFS(#REF!,#REF!,종합!$C$5,#REF!,종합!D$83)/SUMIFS(#REF!,#REF!,종합!$C$5,#REF!,종합!D$83)*100,0)&amp;"%("&amp;SUMIFS(#REF!,#REF!,종합!$C$5,#REF!,종합!D$83)&amp;"명)","")</f>
        <v/>
      </c>
      <c r="E87" s="174" t="str">
        <f>IFERROR(ROUND(SUMIFS(#REF!,#REF!,종합!$C$5,#REF!,종합!E$83)/SUMIFS(#REF!,#REF!,종합!$C$5,#REF!,종합!E$83)*100,0)&amp;"%("&amp;SUMIFS(#REF!,#REF!,종합!$C$5,#REF!,종합!E$83)&amp;"명)","")</f>
        <v/>
      </c>
      <c r="F87" s="174"/>
      <c r="G87" s="174"/>
      <c r="H87" s="174"/>
      <c r="I87" s="174"/>
      <c r="J87" s="174"/>
      <c r="K87" s="175"/>
      <c r="M87" s="312"/>
      <c r="N87" s="312"/>
      <c r="O87" s="312"/>
      <c r="P87" s="312"/>
      <c r="Q87" s="312"/>
      <c r="R87" s="312"/>
      <c r="S87" s="312"/>
      <c r="T87" s="312"/>
      <c r="U87" s="312"/>
      <c r="AA87" s="308"/>
    </row>
    <row r="88" spans="2:27" ht="25.5" hidden="1" customHeight="1">
      <c r="B88" s="171" t="s">
        <v>99</v>
      </c>
      <c r="C88" s="174"/>
      <c r="D88" s="174" t="str">
        <f>IFERROR(ROUND(SUMIFS(#REF!,#REF!,종합!$C$5,#REF!,종합!D$83)/SUMIFS(#REF!,#REF!,종합!$C$5,#REF!,종합!D$83)*100,0)&amp;"%("&amp;SUMIFS(#REF!,#REF!,종합!$C$5,#REF!,종합!D$83)&amp;"명)","")</f>
        <v/>
      </c>
      <c r="E88" s="174" t="str">
        <f>IFERROR(ROUND(SUMIFS(#REF!,#REF!,종합!$C$5,#REF!,종합!E$83)/SUMIFS(#REF!,#REF!,종합!$C$5,#REF!,종합!E$83)*100,0)&amp;"%("&amp;SUMIFS(#REF!,#REF!,종합!$C$5,#REF!,종합!E$83)&amp;"명)","")</f>
        <v/>
      </c>
      <c r="F88" s="174"/>
      <c r="G88" s="174"/>
      <c r="H88" s="174"/>
      <c r="I88" s="174"/>
      <c r="J88" s="174"/>
      <c r="K88" s="175"/>
      <c r="M88" s="312"/>
      <c r="N88" s="312"/>
      <c r="O88" s="312"/>
      <c r="P88" s="312"/>
      <c r="Q88" s="312"/>
      <c r="R88" s="312"/>
      <c r="S88" s="312"/>
      <c r="T88" s="312"/>
      <c r="U88" s="312"/>
      <c r="AA88" s="308"/>
    </row>
    <row r="89" spans="2:27" ht="25.5" hidden="1" customHeight="1">
      <c r="B89" s="176" t="s">
        <v>97</v>
      </c>
      <c r="C89" s="174"/>
      <c r="D89" s="174" t="str">
        <f>IFERROR(ROUND(SUMIFS(#REF!,#REF!,종합!$C$5,#REF!,종합!D$83)/SUMIFS(#REF!,#REF!,종합!$C$5,#REF!,종합!D$83)*100,0)&amp;"%("&amp;SUMIFS(#REF!,#REF!,종합!$C$5,#REF!,종합!D$83)&amp;"명)","")</f>
        <v/>
      </c>
      <c r="E89" s="174" t="str">
        <f>IFERROR(ROUND(SUMIFS(#REF!,#REF!,종합!$C$5,#REF!,종합!E$83)/SUMIFS(#REF!,#REF!,종합!$C$5,#REF!,종합!E$83)*100,0)&amp;"%("&amp;SUMIFS(#REF!,#REF!,종합!$C$5,#REF!,종합!E$83)&amp;"명)","")</f>
        <v/>
      </c>
      <c r="F89" s="174"/>
      <c r="G89" s="174"/>
      <c r="H89" s="174"/>
      <c r="I89" s="174"/>
      <c r="J89" s="174"/>
      <c r="K89" s="175"/>
      <c r="M89" s="312"/>
      <c r="N89" s="312"/>
      <c r="O89" s="312"/>
      <c r="P89" s="312"/>
      <c r="Q89" s="312"/>
      <c r="R89" s="312"/>
      <c r="S89" s="312"/>
      <c r="T89" s="312"/>
      <c r="U89" s="312"/>
      <c r="AA89" s="308"/>
    </row>
    <row r="90" spans="2:27" ht="25.5" hidden="1" customHeight="1">
      <c r="B90" s="177" t="s">
        <v>98</v>
      </c>
      <c r="C90" s="178"/>
      <c r="D90" s="178" t="str">
        <f>IFERROR(ROUND(SUMIFS(#REF!,#REF!,종합!$C$5,#REF!,종합!D$83)/SUMIFS(#REF!,#REF!,종합!$C$5,#REF!,종합!D$83)*100,0)&amp;"%("&amp;SUMIFS(#REF!,#REF!,종합!$C$5,#REF!,종합!D$83)&amp;"명)","")</f>
        <v/>
      </c>
      <c r="E90" s="178" t="str">
        <f>IFERROR(ROUND(SUMIFS(#REF!,#REF!,종합!$C$5,#REF!,종합!E$83)/SUMIFS(#REF!,#REF!,종합!$C$5,#REF!,종합!E$83)*100,0)&amp;"%("&amp;SUMIFS(#REF!,#REF!,종합!$C$5,#REF!,종합!E$83)&amp;"명)","")</f>
        <v/>
      </c>
      <c r="F90" s="178"/>
      <c r="G90" s="178"/>
      <c r="H90" s="178"/>
      <c r="I90" s="178"/>
      <c r="J90" s="178"/>
      <c r="K90" s="179"/>
      <c r="M90" s="312"/>
      <c r="N90" s="312"/>
      <c r="O90" s="312"/>
      <c r="P90" s="312"/>
      <c r="Q90" s="312"/>
      <c r="R90" s="312"/>
      <c r="S90" s="312"/>
      <c r="T90" s="312"/>
      <c r="U90" s="312"/>
      <c r="AA90" s="308"/>
    </row>
    <row r="91" spans="2:27" ht="15.75" hidden="1" customHeight="1">
      <c r="B91" s="47"/>
      <c r="C91" s="47"/>
      <c r="D91" s="48"/>
      <c r="E91" s="48"/>
      <c r="F91" s="48"/>
      <c r="G91" s="48"/>
      <c r="H91" s="48"/>
      <c r="I91" s="48"/>
      <c r="J91" s="48"/>
      <c r="K91" s="48"/>
      <c r="M91" s="312"/>
      <c r="N91" s="312"/>
      <c r="O91" s="312"/>
      <c r="P91" s="312"/>
      <c r="Q91" s="312"/>
      <c r="R91" s="312"/>
      <c r="S91" s="312"/>
      <c r="T91" s="312"/>
      <c r="U91" s="312"/>
      <c r="AA91" s="308"/>
    </row>
    <row r="92" spans="2:27" ht="17.25" customHeight="1">
      <c r="B92" s="51" t="s">
        <v>133</v>
      </c>
      <c r="C92" s="51"/>
      <c r="D92" s="50"/>
      <c r="E92" s="50"/>
      <c r="F92" s="50"/>
      <c r="G92" s="50"/>
      <c r="H92" s="50"/>
      <c r="I92" s="50"/>
      <c r="J92" s="50"/>
      <c r="K92" s="50"/>
      <c r="M92" s="305"/>
      <c r="N92" s="306"/>
      <c r="P92" s="307"/>
      <c r="AA92" s="308"/>
    </row>
    <row r="93" spans="2:27" ht="30.75" customHeight="1">
      <c r="B93" s="55" t="s">
        <v>75</v>
      </c>
      <c r="C93" s="55" t="s">
        <v>101</v>
      </c>
      <c r="D93" s="55" t="s">
        <v>102</v>
      </c>
      <c r="E93" s="55" t="s">
        <v>103</v>
      </c>
      <c r="F93" s="55" t="s">
        <v>104</v>
      </c>
      <c r="G93" s="55" t="s">
        <v>105</v>
      </c>
      <c r="H93" s="55" t="s">
        <v>6</v>
      </c>
      <c r="I93" s="55" t="s">
        <v>7</v>
      </c>
      <c r="J93" s="55" t="s">
        <v>106</v>
      </c>
      <c r="K93" s="55" t="s">
        <v>108</v>
      </c>
      <c r="M93" s="305"/>
      <c r="N93" s="306"/>
      <c r="P93" s="307"/>
      <c r="AA93" s="308"/>
    </row>
    <row r="94" spans="2:27" ht="20.25" customHeight="1">
      <c r="B94" s="84" t="s">
        <v>118</v>
      </c>
      <c r="C94" s="296">
        <v>2401</v>
      </c>
      <c r="D94" s="85">
        <v>4.3701189956198462E-2</v>
      </c>
      <c r="E94" s="85">
        <v>0.43609735950307205</v>
      </c>
      <c r="F94" s="85">
        <v>0.22298547102033256</v>
      </c>
      <c r="G94" s="86">
        <v>10.656333333333333</v>
      </c>
      <c r="H94" s="87">
        <v>1.9874542239318667</v>
      </c>
      <c r="I94" s="87">
        <v>35.153814596713943</v>
      </c>
      <c r="J94" s="88">
        <v>1.9762855353140079</v>
      </c>
      <c r="K94" s="71"/>
      <c r="M94" s="305"/>
      <c r="N94" s="313"/>
      <c r="P94" s="307"/>
      <c r="AA94" s="308"/>
    </row>
    <row r="95" spans="2:27" ht="20.25" customHeight="1">
      <c r="B95" s="84" t="s">
        <v>118</v>
      </c>
      <c r="C95" s="296">
        <v>2402</v>
      </c>
      <c r="D95" s="85">
        <v>4.1790249371531724E-2</v>
      </c>
      <c r="E95" s="85">
        <v>0.3608910470540469</v>
      </c>
      <c r="F95" s="85">
        <v>0.15520901463176281</v>
      </c>
      <c r="G95" s="86">
        <v>7.3442499999999997</v>
      </c>
      <c r="H95" s="87">
        <v>7.3335342721723915E-2</v>
      </c>
      <c r="I95" s="87">
        <v>4.300594026752524</v>
      </c>
      <c r="J95" s="88">
        <v>2.1537123880746538</v>
      </c>
      <c r="K95" s="71"/>
      <c r="M95" s="305"/>
      <c r="N95" s="313"/>
      <c r="P95" s="307"/>
      <c r="AA95" s="308"/>
    </row>
    <row r="96" spans="2:27" ht="20.25" customHeight="1">
      <c r="B96" s="84" t="s">
        <v>118</v>
      </c>
      <c r="C96" s="296">
        <v>2403</v>
      </c>
      <c r="D96" s="85">
        <v>2.260571535844411E-2</v>
      </c>
      <c r="E96" s="85">
        <v>0.36243807448003895</v>
      </c>
      <c r="F96" s="85">
        <v>0.1502917058394283</v>
      </c>
      <c r="G96" s="86">
        <v>6.9094000000000007</v>
      </c>
      <c r="H96" s="87">
        <v>0.13557241506133996</v>
      </c>
      <c r="I96" s="87">
        <v>5.0016537413701494</v>
      </c>
      <c r="J96" s="88">
        <v>2.2102720678925643</v>
      </c>
      <c r="K96" s="71"/>
      <c r="M96" s="305"/>
      <c r="N96" s="313"/>
      <c r="P96" s="307"/>
      <c r="AA96" s="308"/>
    </row>
    <row r="97" spans="2:27" ht="20.25" customHeight="1">
      <c r="B97" s="84" t="s">
        <v>118</v>
      </c>
      <c r="C97" s="296">
        <v>2404</v>
      </c>
      <c r="D97" s="85">
        <v>2.2111507885537757E-2</v>
      </c>
      <c r="E97" s="85">
        <v>0.35384669617092196</v>
      </c>
      <c r="F97" s="85">
        <v>0.17212287187365155</v>
      </c>
      <c r="G97" s="86">
        <v>6.8938000000000006</v>
      </c>
      <c r="H97" s="87">
        <v>4.4179381897754506E-2</v>
      </c>
      <c r="I97" s="87">
        <v>4.744865615818834</v>
      </c>
      <c r="J97" s="88">
        <v>2.200151867388588</v>
      </c>
      <c r="K97" s="71"/>
      <c r="M97" s="305"/>
      <c r="N97" s="313"/>
      <c r="P97" s="307"/>
      <c r="AA97" s="308"/>
    </row>
    <row r="98" spans="2:27" ht="20.25" customHeight="1">
      <c r="B98" s="84" t="s">
        <v>118</v>
      </c>
      <c r="C98" s="296">
        <v>2405</v>
      </c>
      <c r="D98" s="85">
        <v>2.4588991010127945E-2</v>
      </c>
      <c r="E98" s="85">
        <v>0.36643915503511709</v>
      </c>
      <c r="F98" s="85">
        <v>0.1727101566713711</v>
      </c>
      <c r="G98" s="86">
        <v>7.5890000000000004</v>
      </c>
      <c r="H98" s="87">
        <v>3.8490006262324024E-2</v>
      </c>
      <c r="I98" s="87">
        <v>5.1026751159195278</v>
      </c>
      <c r="J98" s="88">
        <v>2.1603415058248259</v>
      </c>
      <c r="K98" s="71"/>
      <c r="M98" s="305"/>
      <c r="N98" s="313"/>
      <c r="P98" s="307"/>
      <c r="AA98" s="308"/>
    </row>
    <row r="99" spans="2:27" ht="20.25" customHeight="1">
      <c r="B99" s="84" t="s">
        <v>118</v>
      </c>
      <c r="C99" s="296">
        <v>2406</v>
      </c>
      <c r="D99" s="85">
        <v>2.3061910225331942E-2</v>
      </c>
      <c r="E99" s="85">
        <v>0.36869446572572628</v>
      </c>
      <c r="F99" s="85">
        <v>0.16915154965455106</v>
      </c>
      <c r="G99" s="86">
        <v>8.8138000000000005</v>
      </c>
      <c r="H99" s="87">
        <v>2.3677428563067059E-2</v>
      </c>
      <c r="I99" s="87">
        <v>5.3084794838396343</v>
      </c>
      <c r="J99" s="88">
        <v>2.026446186774431</v>
      </c>
      <c r="K99" s="71"/>
      <c r="M99" s="305"/>
      <c r="N99" s="313"/>
      <c r="P99" s="307"/>
      <c r="AA99" s="308"/>
    </row>
    <row r="100" spans="2:27" ht="20.25" customHeight="1">
      <c r="B100" s="84" t="s">
        <v>118</v>
      </c>
      <c r="C100" s="296">
        <v>2407</v>
      </c>
      <c r="D100" s="85">
        <v>2.5170373454396728E-2</v>
      </c>
      <c r="E100" s="85">
        <v>0.3710878230452051</v>
      </c>
      <c r="F100" s="85">
        <v>0.18212154830132166</v>
      </c>
      <c r="G100" s="86">
        <v>9.2737499999999997</v>
      </c>
      <c r="H100" s="87">
        <v>0.141137414480905</v>
      </c>
      <c r="I100" s="87">
        <v>8.0122624528390691</v>
      </c>
      <c r="J100" s="88">
        <v>1.9936638508769606</v>
      </c>
      <c r="K100" s="71"/>
      <c r="M100" s="305"/>
      <c r="N100" s="313"/>
      <c r="P100" s="307"/>
      <c r="AA100" s="308"/>
    </row>
    <row r="101" spans="2:27" ht="20.25" customHeight="1">
      <c r="B101" s="84" t="s">
        <v>118</v>
      </c>
      <c r="C101" s="296">
        <v>2408</v>
      </c>
      <c r="D101" s="85">
        <v>2.7645186604454312E-2</v>
      </c>
      <c r="E101" s="85">
        <v>0.37020727522141322</v>
      </c>
      <c r="F101" s="85">
        <v>0.16146618540734373</v>
      </c>
      <c r="G101" s="86">
        <v>10.0525</v>
      </c>
      <c r="H101" s="87">
        <v>9.7520560642916837E-2</v>
      </c>
      <c r="I101" s="87">
        <v>10.072480763546981</v>
      </c>
      <c r="J101" s="88">
        <v>1.9181641300380052</v>
      </c>
      <c r="K101" s="71"/>
      <c r="M101" s="305"/>
      <c r="N101" s="313"/>
      <c r="P101" s="307"/>
      <c r="AA101" s="308"/>
    </row>
    <row r="102" spans="2:27" ht="20.25" customHeight="1">
      <c r="B102" s="84" t="s">
        <v>118</v>
      </c>
      <c r="C102" s="296">
        <v>2409</v>
      </c>
      <c r="D102" s="85">
        <v>2.5821632657989382E-2</v>
      </c>
      <c r="E102" s="85">
        <v>0.38090120772286562</v>
      </c>
      <c r="F102" s="85">
        <v>0.15740533023920558</v>
      </c>
      <c r="G102" s="86">
        <v>9.8527500000000003</v>
      </c>
      <c r="H102" s="87">
        <v>0.17827880725535317</v>
      </c>
      <c r="I102" s="87">
        <v>12.070960907914538</v>
      </c>
      <c r="J102" s="88">
        <v>1.9348656580842303</v>
      </c>
      <c r="K102" s="71"/>
      <c r="M102" s="305"/>
      <c r="N102" s="313"/>
      <c r="P102" s="307"/>
      <c r="AA102" s="308"/>
    </row>
    <row r="103" spans="2:27" ht="20.25" customHeight="1">
      <c r="B103" s="84" t="s">
        <v>118</v>
      </c>
      <c r="C103" s="296">
        <v>2410</v>
      </c>
      <c r="D103" s="85">
        <v>3.3260994497859402E-2</v>
      </c>
      <c r="E103" s="85">
        <v>0.37596043140595592</v>
      </c>
      <c r="F103" s="85">
        <v>0.17215679928928632</v>
      </c>
      <c r="G103" s="86">
        <v>8.6587499999999995</v>
      </c>
      <c r="H103" s="87">
        <v>0.7193181028800264</v>
      </c>
      <c r="I103" s="87">
        <v>14.057530924855373</v>
      </c>
      <c r="J103" s="88">
        <v>2.1185762891833315</v>
      </c>
      <c r="K103" s="71"/>
      <c r="M103" s="305"/>
      <c r="N103" s="313"/>
      <c r="P103" s="307"/>
      <c r="AA103" s="308"/>
    </row>
    <row r="104" spans="2:27" ht="20.25" customHeight="1">
      <c r="B104" s="84" t="s">
        <v>118</v>
      </c>
      <c r="C104" s="296">
        <v>2411</v>
      </c>
      <c r="D104" s="85">
        <v>3.8846532212055494E-2</v>
      </c>
      <c r="E104" s="85">
        <v>0.37232796881696961</v>
      </c>
      <c r="F104" s="85">
        <v>0.20795321646243217</v>
      </c>
      <c r="G104" s="86">
        <v>9.7729999999999997</v>
      </c>
      <c r="H104" s="87">
        <v>0.74437263708799917</v>
      </c>
      <c r="I104" s="87">
        <v>22.227532289754304</v>
      </c>
      <c r="J104" s="88">
        <v>2.2361983866362833</v>
      </c>
      <c r="K104" s="71"/>
      <c r="M104" s="305"/>
      <c r="N104" s="313"/>
      <c r="P104" s="307"/>
      <c r="AA104" s="308"/>
    </row>
    <row r="105" spans="2:27" ht="20.25" customHeight="1">
      <c r="B105" s="84" t="s">
        <v>118</v>
      </c>
      <c r="C105" s="296">
        <v>2412</v>
      </c>
      <c r="D105" s="85">
        <v>3.1040319676623816E-2</v>
      </c>
      <c r="E105" s="85">
        <v>0.37620883421043649</v>
      </c>
      <c r="F105" s="85">
        <v>0.18471687545324872</v>
      </c>
      <c r="G105" s="86">
        <v>9.4385000000000012</v>
      </c>
      <c r="H105" s="87">
        <v>1.1095439419344588</v>
      </c>
      <c r="I105" s="87">
        <v>30.552401985107259</v>
      </c>
      <c r="J105" s="88">
        <v>2.244139056707394</v>
      </c>
      <c r="K105" s="71"/>
      <c r="M105" s="305"/>
      <c r="N105" s="313"/>
      <c r="P105" s="307"/>
      <c r="AA105" s="308"/>
    </row>
    <row r="106" spans="2:27" ht="20.25" customHeight="1">
      <c r="B106" s="84" t="s">
        <v>118</v>
      </c>
      <c r="C106" s="296">
        <v>2501</v>
      </c>
      <c r="D106" s="85">
        <v>3.3910916899675472E-2</v>
      </c>
      <c r="E106" s="85">
        <v>0.36587019923431557</v>
      </c>
      <c r="F106" s="85">
        <v>0.17099328734423813</v>
      </c>
      <c r="G106" s="86">
        <v>9.1080000000000005</v>
      </c>
      <c r="H106" s="87">
        <v>0.46769344770605492</v>
      </c>
      <c r="I106" s="87">
        <v>22.745871578679843</v>
      </c>
      <c r="J106" s="88">
        <v>2.3116011371280316</v>
      </c>
      <c r="K106" s="71"/>
      <c r="M106" s="305"/>
      <c r="N106" s="313"/>
      <c r="P106" s="307"/>
      <c r="AA106" s="308"/>
    </row>
    <row r="107" spans="2:27" ht="20.25" customHeight="1">
      <c r="B107" s="84" t="s">
        <v>118</v>
      </c>
      <c r="C107" s="296">
        <v>2502</v>
      </c>
      <c r="D107" s="85">
        <v>3.0603273324105344E-2</v>
      </c>
      <c r="E107" s="85">
        <v>0.36576330565360116</v>
      </c>
      <c r="F107" s="85">
        <v>0.12286936483198591</v>
      </c>
      <c r="G107" s="86">
        <v>5.1449999999999996</v>
      </c>
      <c r="H107" s="87">
        <v>6.8898709251580884E-2</v>
      </c>
      <c r="I107" s="87">
        <v>2.5722184787256861</v>
      </c>
      <c r="J107" s="88">
        <v>2.3803348483473519</v>
      </c>
      <c r="K107" s="71" t="s">
        <v>66</v>
      </c>
      <c r="M107" s="305"/>
      <c r="N107" s="313"/>
      <c r="P107" s="307"/>
      <c r="AA107" s="308"/>
    </row>
    <row r="108" spans="2:27" ht="20.25" customHeight="1">
      <c r="B108" s="84" t="s">
        <v>122</v>
      </c>
      <c r="C108" s="296">
        <v>2401</v>
      </c>
      <c r="D108" s="85">
        <v>4.04205905557527E-2</v>
      </c>
      <c r="E108" s="85">
        <v>0.45355554072730936</v>
      </c>
      <c r="F108" s="85">
        <v>0.23171063531623454</v>
      </c>
      <c r="G108" s="86">
        <v>10.725</v>
      </c>
      <c r="H108" s="87">
        <v>0.58053862878795137</v>
      </c>
      <c r="I108" s="87">
        <v>44.474307127146538</v>
      </c>
      <c r="J108" s="88">
        <v>2.8480303073870665</v>
      </c>
      <c r="K108" s="71"/>
      <c r="M108" s="305"/>
      <c r="N108" s="313"/>
      <c r="P108" s="307"/>
      <c r="AA108" s="308"/>
    </row>
    <row r="109" spans="2:27" ht="20.25" customHeight="1">
      <c r="B109" s="84" t="s">
        <v>122</v>
      </c>
      <c r="C109" s="296">
        <v>2402</v>
      </c>
      <c r="D109" s="85">
        <v>6.0317370707614518E-2</v>
      </c>
      <c r="E109" s="85">
        <v>0.3530999756820779</v>
      </c>
      <c r="F109" s="85">
        <v>0.20530348889893144</v>
      </c>
      <c r="G109" s="86">
        <v>6.6724999999999994</v>
      </c>
      <c r="H109" s="87">
        <v>0</v>
      </c>
      <c r="I109" s="87">
        <v>4.4149721175568652</v>
      </c>
      <c r="J109" s="88">
        <v>3.4709324393112464</v>
      </c>
      <c r="K109" s="71"/>
      <c r="M109" s="305"/>
      <c r="N109" s="313"/>
      <c r="P109" s="307"/>
      <c r="AA109" s="308"/>
    </row>
    <row r="110" spans="2:27" ht="20.25" customHeight="1">
      <c r="B110" s="84" t="s">
        <v>122</v>
      </c>
      <c r="C110" s="296">
        <v>2403</v>
      </c>
      <c r="D110" s="85">
        <v>3.6248454722727058E-2</v>
      </c>
      <c r="E110" s="85">
        <v>0.29562160758208267</v>
      </c>
      <c r="F110" s="85">
        <v>0.18642751340598082</v>
      </c>
      <c r="G110" s="86">
        <v>5.2089999999999996</v>
      </c>
      <c r="H110" s="87">
        <v>0</v>
      </c>
      <c r="I110" s="87">
        <v>2.55795890487276</v>
      </c>
      <c r="J110" s="88">
        <v>3.731949138316355</v>
      </c>
      <c r="K110" s="71"/>
      <c r="M110" s="305"/>
      <c r="N110" s="313"/>
      <c r="P110" s="307"/>
      <c r="AA110" s="308"/>
    </row>
    <row r="111" spans="2:27" ht="20.25" customHeight="1">
      <c r="B111" s="84" t="s">
        <v>122</v>
      </c>
      <c r="C111" s="296">
        <v>2404</v>
      </c>
      <c r="D111" s="85">
        <v>3.2265812159104949E-2</v>
      </c>
      <c r="E111" s="85">
        <v>0.28531957246868322</v>
      </c>
      <c r="F111" s="85">
        <v>0.19201882563698072</v>
      </c>
      <c r="G111" s="86">
        <v>5.4744999999999999</v>
      </c>
      <c r="H111" s="87">
        <v>9.2762717699024499E-3</v>
      </c>
      <c r="I111" s="87">
        <v>2.281962855396003</v>
      </c>
      <c r="J111" s="88">
        <v>3.6545987963092594</v>
      </c>
      <c r="K111" s="71"/>
      <c r="M111" s="305"/>
      <c r="N111" s="313"/>
      <c r="P111" s="307"/>
      <c r="AA111" s="308"/>
    </row>
    <row r="112" spans="2:27" ht="20.25" customHeight="1">
      <c r="B112" s="84" t="s">
        <v>122</v>
      </c>
      <c r="C112" s="296">
        <v>2405</v>
      </c>
      <c r="D112" s="85">
        <v>3.7171601641298201E-2</v>
      </c>
      <c r="E112" s="85">
        <v>0.27971980354860942</v>
      </c>
      <c r="F112" s="85">
        <v>0.20005617584230972</v>
      </c>
      <c r="G112" s="86">
        <v>6.6385000000000005</v>
      </c>
      <c r="H112" s="87">
        <v>0</v>
      </c>
      <c r="I112" s="87">
        <v>2.6742290001909432</v>
      </c>
      <c r="J112" s="88">
        <v>3.4630925889058481</v>
      </c>
      <c r="K112" s="71"/>
      <c r="M112" s="305"/>
      <c r="N112" s="313"/>
      <c r="P112" s="307"/>
      <c r="AA112" s="308"/>
    </row>
    <row r="113" spans="2:27" ht="20.25" customHeight="1">
      <c r="B113" s="84" t="s">
        <v>122</v>
      </c>
      <c r="C113" s="296">
        <v>2406</v>
      </c>
      <c r="D113" s="85">
        <v>3.5079028329811822E-2</v>
      </c>
      <c r="E113" s="85">
        <v>0.29862712841141231</v>
      </c>
      <c r="F113" s="85">
        <v>0.19057020270185868</v>
      </c>
      <c r="G113" s="86">
        <v>8.0519999999999996</v>
      </c>
      <c r="H113" s="87">
        <v>0</v>
      </c>
      <c r="I113" s="87">
        <v>4.788420231759539</v>
      </c>
      <c r="J113" s="88">
        <v>3.1992224305752632</v>
      </c>
      <c r="K113" s="71"/>
      <c r="M113" s="305"/>
      <c r="N113" s="313"/>
      <c r="P113" s="307"/>
      <c r="AA113" s="308"/>
    </row>
    <row r="114" spans="2:27" ht="20.25" customHeight="1">
      <c r="B114" s="84" t="s">
        <v>122</v>
      </c>
      <c r="C114" s="296">
        <v>2407</v>
      </c>
      <c r="D114" s="85">
        <v>4.0565722887553765E-2</v>
      </c>
      <c r="E114" s="85">
        <v>0.27838627421293555</v>
      </c>
      <c r="F114" s="85">
        <v>0.18317774846341839</v>
      </c>
      <c r="G114" s="86">
        <v>8.1675000000000004</v>
      </c>
      <c r="H114" s="87">
        <v>0</v>
      </c>
      <c r="I114" s="87">
        <v>3.7450369446327625</v>
      </c>
      <c r="J114" s="88">
        <v>3.1262797088275875</v>
      </c>
      <c r="K114" s="71"/>
      <c r="M114" s="305"/>
      <c r="N114" s="313"/>
      <c r="P114" s="307"/>
      <c r="AA114" s="308"/>
    </row>
    <row r="115" spans="2:27" ht="20.25" customHeight="1">
      <c r="B115" s="84" t="s">
        <v>122</v>
      </c>
      <c r="C115" s="296">
        <v>2408</v>
      </c>
      <c r="D115" s="85">
        <v>5.8165271338172911E-2</v>
      </c>
      <c r="E115" s="85">
        <v>0.30781832521235059</v>
      </c>
      <c r="F115" s="85">
        <v>0.17674337315911226</v>
      </c>
      <c r="G115" s="86">
        <v>9.4589999999999996</v>
      </c>
      <c r="H115" s="87">
        <v>0</v>
      </c>
      <c r="I115" s="87">
        <v>5.4246012967361459</v>
      </c>
      <c r="J115" s="88">
        <v>2.9347709927862304</v>
      </c>
      <c r="K115" s="71"/>
      <c r="M115" s="305"/>
      <c r="N115" s="313"/>
      <c r="P115" s="307"/>
      <c r="AA115" s="308"/>
    </row>
    <row r="116" spans="2:27" ht="20.25" customHeight="1">
      <c r="B116" s="84" t="s">
        <v>122</v>
      </c>
      <c r="C116" s="296">
        <v>2409</v>
      </c>
      <c r="D116" s="85">
        <v>5.1071425864224543E-2</v>
      </c>
      <c r="E116" s="85">
        <v>0.30347651326398689</v>
      </c>
      <c r="F116" s="85">
        <v>0.1908594669135468</v>
      </c>
      <c r="G116" s="86">
        <v>8.879999999999999</v>
      </c>
      <c r="H116" s="87">
        <v>0</v>
      </c>
      <c r="I116" s="87">
        <v>3.5449526435456105</v>
      </c>
      <c r="J116" s="88">
        <v>3.0540674235264564</v>
      </c>
      <c r="K116" s="71"/>
      <c r="M116" s="305"/>
      <c r="N116" s="313"/>
      <c r="P116" s="307"/>
      <c r="AA116" s="308"/>
    </row>
    <row r="117" spans="2:27" ht="20.25" customHeight="1">
      <c r="B117" s="84" t="s">
        <v>122</v>
      </c>
      <c r="C117" s="296">
        <v>2410</v>
      </c>
      <c r="D117" s="85">
        <v>4.7263925170212565E-2</v>
      </c>
      <c r="E117" s="85">
        <v>0.29011660166536474</v>
      </c>
      <c r="F117" s="85">
        <v>0.21842394306770133</v>
      </c>
      <c r="G117" s="86">
        <v>7.4135</v>
      </c>
      <c r="H117" s="87">
        <v>0</v>
      </c>
      <c r="I117" s="87">
        <v>4.8569728697512762</v>
      </c>
      <c r="J117" s="88">
        <v>3.3890278844510364</v>
      </c>
      <c r="K117" s="71"/>
      <c r="M117" s="305"/>
      <c r="N117" s="313"/>
      <c r="P117" s="307"/>
      <c r="AA117" s="308"/>
    </row>
    <row r="118" spans="2:27" ht="20.25" customHeight="1">
      <c r="B118" s="84" t="s">
        <v>122</v>
      </c>
      <c r="C118" s="296">
        <v>2411</v>
      </c>
      <c r="D118" s="85">
        <v>5.0944709845350149E-2</v>
      </c>
      <c r="E118" s="85">
        <v>0.31814274927881914</v>
      </c>
      <c r="F118" s="85">
        <v>0.21364618690564818</v>
      </c>
      <c r="G118" s="86">
        <v>7.6355000000000004</v>
      </c>
      <c r="H118" s="87">
        <v>0</v>
      </c>
      <c r="I118" s="87">
        <v>6.9683881750587755</v>
      </c>
      <c r="J118" s="88">
        <v>3.3444055684373946</v>
      </c>
      <c r="K118" s="71"/>
      <c r="M118" s="305"/>
      <c r="N118" s="313"/>
      <c r="P118" s="307"/>
      <c r="AA118" s="308"/>
    </row>
    <row r="119" spans="2:27" ht="20.25" customHeight="1">
      <c r="B119" s="84" t="s">
        <v>122</v>
      </c>
      <c r="C119" s="296">
        <v>2412</v>
      </c>
      <c r="D119" s="85">
        <v>5.5788950486142887E-2</v>
      </c>
      <c r="E119" s="85">
        <v>0.34375992762396307</v>
      </c>
      <c r="F119" s="85">
        <v>0.21352792458734279</v>
      </c>
      <c r="G119" s="86">
        <v>7.9194999999999993</v>
      </c>
      <c r="H119" s="87">
        <v>1.5445057836335827E-2</v>
      </c>
      <c r="I119" s="87">
        <v>7.120171662550816</v>
      </c>
      <c r="J119" s="88">
        <v>3.3139683854228781</v>
      </c>
      <c r="K119" s="71"/>
      <c r="M119" s="305"/>
      <c r="N119" s="313"/>
      <c r="P119" s="307"/>
      <c r="AA119" s="308"/>
    </row>
    <row r="120" spans="2:27" ht="20.25" customHeight="1">
      <c r="B120" s="84" t="s">
        <v>122</v>
      </c>
      <c r="C120" s="296">
        <v>2501</v>
      </c>
      <c r="D120" s="85">
        <v>6.1084571613522647E-2</v>
      </c>
      <c r="E120" s="85">
        <v>0.33698060606244351</v>
      </c>
      <c r="F120" s="85">
        <v>0.20990786325624447</v>
      </c>
      <c r="G120" s="86">
        <v>7.7240000000000002</v>
      </c>
      <c r="H120" s="87">
        <v>0.04</v>
      </c>
      <c r="I120" s="87">
        <v>6.2980517074940048</v>
      </c>
      <c r="J120" s="88">
        <v>3.3227143352814252</v>
      </c>
      <c r="K120" s="71"/>
      <c r="M120" s="305"/>
      <c r="N120" s="313"/>
      <c r="P120" s="307"/>
      <c r="AA120" s="308"/>
    </row>
    <row r="121" spans="2:27" ht="20.25" customHeight="1">
      <c r="B121" s="84" t="s">
        <v>122</v>
      </c>
      <c r="C121" s="296">
        <v>2502</v>
      </c>
      <c r="D121" s="85">
        <v>6.4411125598985139E-2</v>
      </c>
      <c r="E121" s="85">
        <v>0.35205986827984559</v>
      </c>
      <c r="F121" s="85">
        <v>0.20426408554472111</v>
      </c>
      <c r="G121" s="86">
        <v>8.0090000000000003</v>
      </c>
      <c r="H121" s="87">
        <v>0.06</v>
      </c>
      <c r="I121" s="87">
        <v>9.9491161455291603</v>
      </c>
      <c r="J121" s="88">
        <v>3.2934939584525575</v>
      </c>
      <c r="K121" s="71" t="s">
        <v>68</v>
      </c>
      <c r="M121" s="305"/>
      <c r="N121" s="313"/>
      <c r="P121" s="307"/>
      <c r="AA121" s="308"/>
    </row>
    <row r="122" spans="2:27" ht="20.25" customHeight="1">
      <c r="B122" s="84" t="s">
        <v>120</v>
      </c>
      <c r="C122" s="296">
        <v>2401</v>
      </c>
      <c r="D122" s="85">
        <v>2.545072921165286E-2</v>
      </c>
      <c r="E122" s="85">
        <v>0.44106314934176422</v>
      </c>
      <c r="F122" s="85">
        <v>0.27743017263178749</v>
      </c>
      <c r="G122" s="86">
        <v>13.244999999999999</v>
      </c>
      <c r="H122" s="87">
        <v>1.1730405251000231</v>
      </c>
      <c r="I122" s="87">
        <v>26.988050004809875</v>
      </c>
      <c r="J122" s="88">
        <v>2.102175997979467</v>
      </c>
      <c r="K122" s="71"/>
      <c r="M122" s="305"/>
      <c r="N122" s="313"/>
      <c r="P122" s="307"/>
      <c r="AA122" s="308"/>
    </row>
    <row r="123" spans="2:27" ht="20.25" customHeight="1">
      <c r="B123" s="84" t="s">
        <v>120</v>
      </c>
      <c r="C123" s="296">
        <v>2402</v>
      </c>
      <c r="D123" s="85">
        <v>4.4853145722929977E-2</v>
      </c>
      <c r="E123" s="85">
        <v>0.34851762715624168</v>
      </c>
      <c r="F123" s="85">
        <v>0.23370313766632717</v>
      </c>
      <c r="G123" s="86">
        <v>9.4496250000000011</v>
      </c>
      <c r="H123" s="87">
        <v>6.6095094522366768E-2</v>
      </c>
      <c r="I123" s="87">
        <v>7.6374021291190006</v>
      </c>
      <c r="J123" s="88">
        <v>2.4431057542716315</v>
      </c>
      <c r="K123" s="71"/>
      <c r="M123" s="305"/>
      <c r="N123" s="313"/>
      <c r="P123" s="307"/>
      <c r="AA123" s="308"/>
    </row>
    <row r="124" spans="2:27" ht="20.25" customHeight="1">
      <c r="B124" s="84" t="s">
        <v>120</v>
      </c>
      <c r="C124" s="296">
        <v>2403</v>
      </c>
      <c r="D124" s="85">
        <v>2.621013063322971E-2</v>
      </c>
      <c r="E124" s="85">
        <v>0.33344620455296237</v>
      </c>
      <c r="F124" s="85">
        <v>0.24174758470530411</v>
      </c>
      <c r="G124" s="86">
        <v>8.932500000000001</v>
      </c>
      <c r="H124" s="87">
        <v>0.12406547679603389</v>
      </c>
      <c r="I124" s="87">
        <v>6.9556709248873192</v>
      </c>
      <c r="J124" s="88">
        <v>2.5169721920110009</v>
      </c>
      <c r="K124" s="71"/>
      <c r="M124" s="305"/>
      <c r="N124" s="313"/>
      <c r="P124" s="307"/>
      <c r="AA124" s="308"/>
    </row>
    <row r="125" spans="2:27" ht="20.25" customHeight="1">
      <c r="B125" s="84" t="s">
        <v>120</v>
      </c>
      <c r="C125" s="296">
        <v>2404</v>
      </c>
      <c r="D125" s="85">
        <v>2.7433462846986625E-2</v>
      </c>
      <c r="E125" s="85">
        <v>0.33013884073622135</v>
      </c>
      <c r="F125" s="85">
        <v>0.25230719309775018</v>
      </c>
      <c r="G125" s="86">
        <v>9.3618749999999995</v>
      </c>
      <c r="H125" s="87">
        <v>7.1440232374875567E-2</v>
      </c>
      <c r="I125" s="87">
        <v>8.1614306847573364</v>
      </c>
      <c r="J125" s="88">
        <v>2.4543468651392537</v>
      </c>
      <c r="K125" s="71"/>
      <c r="M125" s="305"/>
      <c r="N125" s="313"/>
      <c r="P125" s="307"/>
      <c r="AA125" s="308"/>
    </row>
    <row r="126" spans="2:27" ht="20.25" customHeight="1">
      <c r="B126" s="84" t="s">
        <v>120</v>
      </c>
      <c r="C126" s="296">
        <v>2405</v>
      </c>
      <c r="D126" s="85">
        <v>2.9069338343621146E-2</v>
      </c>
      <c r="E126" s="85">
        <v>0.33354711235897383</v>
      </c>
      <c r="F126" s="85">
        <v>0.25038419092911207</v>
      </c>
      <c r="G126" s="86">
        <v>10.59842857142857</v>
      </c>
      <c r="H126" s="87">
        <v>7.8706228975752315E-2</v>
      </c>
      <c r="I126" s="87">
        <v>10.568770809650241</v>
      </c>
      <c r="J126" s="88">
        <v>2.3445616200906008</v>
      </c>
      <c r="K126" s="71"/>
      <c r="M126" s="305"/>
      <c r="N126" s="313"/>
      <c r="P126" s="307"/>
      <c r="AA126" s="308"/>
    </row>
    <row r="127" spans="2:27" ht="20.25" customHeight="1">
      <c r="B127" s="84" t="s">
        <v>120</v>
      </c>
      <c r="C127" s="296">
        <v>2406</v>
      </c>
      <c r="D127" s="85">
        <v>2.9922532971274646E-2</v>
      </c>
      <c r="E127" s="85">
        <v>0.33743623648382215</v>
      </c>
      <c r="F127" s="85">
        <v>0.23289482476093804</v>
      </c>
      <c r="G127" s="86">
        <v>11.744857142857143</v>
      </c>
      <c r="H127" s="87">
        <v>3.9261586726109035E-2</v>
      </c>
      <c r="I127" s="87">
        <v>10.659520796138603</v>
      </c>
      <c r="J127" s="88">
        <v>2.1878321525522773</v>
      </c>
      <c r="K127" s="71"/>
      <c r="M127" s="305"/>
      <c r="N127" s="313"/>
      <c r="P127" s="307"/>
      <c r="AA127" s="308"/>
    </row>
    <row r="128" spans="2:27" ht="20.25" customHeight="1">
      <c r="B128" s="84" t="s">
        <v>120</v>
      </c>
      <c r="C128" s="296">
        <v>2407</v>
      </c>
      <c r="D128" s="85">
        <v>3.1048015278347333E-2</v>
      </c>
      <c r="E128" s="85">
        <v>0.33698387962596321</v>
      </c>
      <c r="F128" s="85">
        <v>0.21746185459309891</v>
      </c>
      <c r="G128" s="86">
        <v>12.175857142857142</v>
      </c>
      <c r="H128" s="87">
        <v>4.7475818135513846E-2</v>
      </c>
      <c r="I128" s="87">
        <v>10.66397305453423</v>
      </c>
      <c r="J128" s="88">
        <v>2.1288891303891644</v>
      </c>
      <c r="K128" s="71"/>
      <c r="M128" s="305"/>
      <c r="N128" s="313"/>
      <c r="P128" s="307"/>
      <c r="AA128" s="308"/>
    </row>
    <row r="129" spans="2:27" ht="20.25" customHeight="1">
      <c r="B129" s="84" t="s">
        <v>120</v>
      </c>
      <c r="C129" s="296">
        <v>2408</v>
      </c>
      <c r="D129" s="85">
        <v>3.0440251067774163E-2</v>
      </c>
      <c r="E129" s="85">
        <v>0.3544724462300915</v>
      </c>
      <c r="F129" s="85">
        <v>0.21301679006841101</v>
      </c>
      <c r="G129" s="86">
        <v>13.396142857142859</v>
      </c>
      <c r="H129" s="87">
        <v>2.5005231650133027E-2</v>
      </c>
      <c r="I129" s="87">
        <v>11.469066250194349</v>
      </c>
      <c r="J129" s="88">
        <v>2.0342673968803404</v>
      </c>
      <c r="K129" s="71"/>
      <c r="M129" s="305"/>
      <c r="N129" s="313"/>
      <c r="P129" s="307"/>
      <c r="AA129" s="308"/>
    </row>
    <row r="130" spans="2:27" ht="20.25" customHeight="1">
      <c r="B130" s="84" t="s">
        <v>120</v>
      </c>
      <c r="C130" s="296">
        <v>2409</v>
      </c>
      <c r="D130" s="85">
        <v>2.6378054026436337E-2</v>
      </c>
      <c r="E130" s="85">
        <v>0.34656101427807684</v>
      </c>
      <c r="F130" s="85">
        <v>0.2337069375256999</v>
      </c>
      <c r="G130" s="86">
        <v>12.436166666666667</v>
      </c>
      <c r="H130" s="87">
        <v>3.5254749215341455E-2</v>
      </c>
      <c r="I130" s="87">
        <v>12.954517848037288</v>
      </c>
      <c r="J130" s="88">
        <v>2.118043454501886</v>
      </c>
      <c r="K130" s="71"/>
      <c r="M130" s="305"/>
      <c r="N130" s="313"/>
      <c r="P130" s="307"/>
      <c r="AA130" s="308"/>
    </row>
    <row r="131" spans="2:27" ht="20.25" customHeight="1">
      <c r="B131" s="84" t="s">
        <v>120</v>
      </c>
      <c r="C131" s="296">
        <v>2410</v>
      </c>
      <c r="D131" s="85">
        <v>2.2893519918249904E-2</v>
      </c>
      <c r="E131" s="85">
        <v>0.34108524723851674</v>
      </c>
      <c r="F131" s="85">
        <v>0.26853375908850535</v>
      </c>
      <c r="G131" s="86">
        <v>10.815833333333336</v>
      </c>
      <c r="H131" s="87">
        <v>8.2039773644060551E-2</v>
      </c>
      <c r="I131" s="87">
        <v>15.739916571996188</v>
      </c>
      <c r="J131" s="88">
        <v>2.3436142396500252</v>
      </c>
      <c r="K131" s="71"/>
      <c r="M131" s="305"/>
      <c r="N131" s="313"/>
      <c r="P131" s="307"/>
      <c r="AA131" s="308"/>
    </row>
    <row r="132" spans="2:27" ht="20.25" customHeight="1">
      <c r="B132" s="84" t="s">
        <v>120</v>
      </c>
      <c r="C132" s="296">
        <v>2411</v>
      </c>
      <c r="D132" s="85">
        <v>2.2947098656425049E-2</v>
      </c>
      <c r="E132" s="85">
        <v>0.34886249001665343</v>
      </c>
      <c r="F132" s="85">
        <v>0.26380087869775748</v>
      </c>
      <c r="G132" s="86">
        <v>10.860428571428571</v>
      </c>
      <c r="H132" s="87">
        <v>0.14477726324309645</v>
      </c>
      <c r="I132" s="87">
        <v>16.465629515762931</v>
      </c>
      <c r="J132" s="88">
        <v>2.3360532796329356</v>
      </c>
      <c r="K132" s="71"/>
      <c r="M132" s="305"/>
      <c r="N132" s="313"/>
      <c r="P132" s="307"/>
      <c r="AA132" s="308"/>
    </row>
    <row r="133" spans="2:27" ht="20.25" customHeight="1">
      <c r="B133" s="84" t="s">
        <v>120</v>
      </c>
      <c r="C133" s="296">
        <v>2412</v>
      </c>
      <c r="D133" s="85">
        <v>3.0668604737425772E-2</v>
      </c>
      <c r="E133" s="85">
        <v>0.3629004654273576</v>
      </c>
      <c r="F133" s="85">
        <v>0.25260467417121457</v>
      </c>
      <c r="G133" s="86">
        <v>10.991571428571429</v>
      </c>
      <c r="H133" s="87">
        <v>8.2669736469547561E-2</v>
      </c>
      <c r="I133" s="87">
        <v>14.919455969915996</v>
      </c>
      <c r="J133" s="88">
        <v>2.3266103434031757</v>
      </c>
      <c r="K133" s="71"/>
      <c r="M133" s="305"/>
      <c r="N133" s="313"/>
      <c r="P133" s="307"/>
      <c r="AA133" s="308"/>
    </row>
    <row r="134" spans="2:27" ht="20.25" customHeight="1">
      <c r="B134" s="84" t="s">
        <v>120</v>
      </c>
      <c r="C134" s="296">
        <v>2501</v>
      </c>
      <c r="D134" s="85">
        <v>2.864562031093898E-2</v>
      </c>
      <c r="E134" s="85">
        <v>0.35793185524525767</v>
      </c>
      <c r="F134" s="85">
        <v>0.24678155719162587</v>
      </c>
      <c r="G134" s="86">
        <v>10.938166666666666</v>
      </c>
      <c r="H134" s="87">
        <v>0.11268564255325382</v>
      </c>
      <c r="I134" s="87">
        <v>13.5875161626055</v>
      </c>
      <c r="J134" s="88">
        <v>2.3949021493598694</v>
      </c>
      <c r="K134" s="71"/>
      <c r="M134" s="305"/>
      <c r="N134" s="313"/>
      <c r="P134" s="307"/>
      <c r="AA134" s="308"/>
    </row>
    <row r="135" spans="2:27" ht="20.25" customHeight="1">
      <c r="B135" s="84" t="s">
        <v>120</v>
      </c>
      <c r="C135" s="296">
        <v>2502</v>
      </c>
      <c r="D135" s="85">
        <v>2.7852519952364454E-2</v>
      </c>
      <c r="E135" s="85">
        <v>0.37070497724971985</v>
      </c>
      <c r="F135" s="85">
        <v>0.24434269826025615</v>
      </c>
      <c r="G135" s="86">
        <v>11.150666666666666</v>
      </c>
      <c r="H135" s="87">
        <v>7.9525695121320142E-2</v>
      </c>
      <c r="I135" s="87">
        <v>15.152485124008678</v>
      </c>
      <c r="J135" s="88">
        <v>2.4005494529095444</v>
      </c>
      <c r="K135" s="71" t="s">
        <v>68</v>
      </c>
      <c r="M135" s="305"/>
      <c r="N135" s="313"/>
      <c r="P135" s="307"/>
      <c r="AA135" s="308"/>
    </row>
    <row r="136" spans="2:27" ht="20.25" customHeight="1">
      <c r="B136" s="84" t="s">
        <v>121</v>
      </c>
      <c r="C136" s="296">
        <v>2401</v>
      </c>
      <c r="D136" s="85">
        <v>4.1390091157972188E-2</v>
      </c>
      <c r="E136" s="85">
        <v>0.45214028186580285</v>
      </c>
      <c r="F136" s="85">
        <v>0.15286427772370115</v>
      </c>
      <c r="G136" s="86">
        <v>8.15</v>
      </c>
      <c r="H136" s="87">
        <v>0.99339540324810638</v>
      </c>
      <c r="I136" s="87">
        <v>16.428091146252267</v>
      </c>
      <c r="J136" s="88">
        <v>2.0371979072684696</v>
      </c>
      <c r="K136" s="71"/>
      <c r="M136" s="305"/>
      <c r="N136" s="313"/>
      <c r="P136" s="307"/>
      <c r="AA136" s="308"/>
    </row>
    <row r="137" spans="2:27" ht="20.25" customHeight="1">
      <c r="B137" s="84" t="s">
        <v>121</v>
      </c>
      <c r="C137" s="296">
        <v>2402</v>
      </c>
      <c r="D137" s="85">
        <v>6.6611098864129373E-2</v>
      </c>
      <c r="E137" s="85">
        <v>0.35956647151392568</v>
      </c>
      <c r="F137" s="85">
        <v>0.12258392971190285</v>
      </c>
      <c r="G137" s="86">
        <v>5.8427999999999995</v>
      </c>
      <c r="H137" s="87">
        <v>0.1993234629461835</v>
      </c>
      <c r="I137" s="87">
        <v>3.6376531987678491</v>
      </c>
      <c r="J137" s="88">
        <v>2.4262978621964502</v>
      </c>
      <c r="K137" s="71"/>
      <c r="M137" s="305"/>
      <c r="N137" s="313"/>
      <c r="P137" s="307"/>
      <c r="AA137" s="308"/>
    </row>
    <row r="138" spans="2:27" ht="20.25" customHeight="1">
      <c r="B138" s="84" t="s">
        <v>121</v>
      </c>
      <c r="C138" s="296">
        <v>2403</v>
      </c>
      <c r="D138" s="85">
        <v>2.6693799668662938E-2</v>
      </c>
      <c r="E138" s="85">
        <v>0.32855986022067024</v>
      </c>
      <c r="F138" s="85">
        <v>0.13045469081824612</v>
      </c>
      <c r="G138" s="86">
        <v>4.8037999999999998</v>
      </c>
      <c r="H138" s="87">
        <v>0.24067743477566306</v>
      </c>
      <c r="I138" s="87">
        <v>1.9630253273890017</v>
      </c>
      <c r="J138" s="88">
        <v>2.5872774360823501</v>
      </c>
      <c r="K138" s="71"/>
      <c r="M138" s="305"/>
      <c r="N138" s="313"/>
      <c r="P138" s="307"/>
      <c r="AA138" s="308"/>
    </row>
    <row r="139" spans="2:27" ht="20.25" customHeight="1">
      <c r="B139" s="84" t="s">
        <v>121</v>
      </c>
      <c r="C139" s="296">
        <v>2404</v>
      </c>
      <c r="D139" s="85">
        <v>1.9886882299665471E-2</v>
      </c>
      <c r="E139" s="85">
        <v>0.31401086050234672</v>
      </c>
      <c r="F139" s="85">
        <v>0.15325200636485958</v>
      </c>
      <c r="G139" s="86">
        <v>5.0355999999999996</v>
      </c>
      <c r="H139" s="87">
        <v>0.16942838292508824</v>
      </c>
      <c r="I139" s="87">
        <v>3.1263570658796045</v>
      </c>
      <c r="J139" s="88">
        <v>2.6018808431949481</v>
      </c>
      <c r="K139" s="71"/>
      <c r="M139" s="305"/>
      <c r="N139" s="313"/>
      <c r="P139" s="307"/>
      <c r="AA139" s="308"/>
    </row>
    <row r="140" spans="2:27" ht="20.25" customHeight="1">
      <c r="B140" s="84" t="s">
        <v>121</v>
      </c>
      <c r="C140" s="296">
        <v>2405</v>
      </c>
      <c r="D140" s="85">
        <v>2.0401570365868888E-2</v>
      </c>
      <c r="E140" s="85">
        <v>0.31333466310410407</v>
      </c>
      <c r="F140" s="85">
        <v>0.15163980447164771</v>
      </c>
      <c r="G140" s="86">
        <v>5.37</v>
      </c>
      <c r="H140" s="87">
        <v>0.27660099668261717</v>
      </c>
      <c r="I140" s="87">
        <v>2.1681949094798703</v>
      </c>
      <c r="J140" s="88">
        <v>2.5533186653460538</v>
      </c>
      <c r="K140" s="71"/>
      <c r="M140" s="305"/>
      <c r="N140" s="313"/>
      <c r="P140" s="307"/>
      <c r="AA140" s="308"/>
    </row>
    <row r="141" spans="2:27" ht="20.25" customHeight="1">
      <c r="B141" s="84" t="s">
        <v>121</v>
      </c>
      <c r="C141" s="296">
        <v>2406</v>
      </c>
      <c r="D141" s="85">
        <v>2.5311551393137722E-2</v>
      </c>
      <c r="E141" s="85">
        <v>0.32273593186535976</v>
      </c>
      <c r="F141" s="85">
        <v>0.16499633766023844</v>
      </c>
      <c r="G141" s="86">
        <v>6.6397999999999993</v>
      </c>
      <c r="H141" s="87">
        <v>0.2122759899722366</v>
      </c>
      <c r="I141" s="87">
        <v>4.8205947540967911</v>
      </c>
      <c r="J141" s="88">
        <v>2.2719482588900437</v>
      </c>
      <c r="K141" s="71"/>
      <c r="M141" s="305"/>
      <c r="N141" s="313"/>
      <c r="P141" s="307"/>
      <c r="AA141" s="308"/>
    </row>
    <row r="142" spans="2:27" ht="20.25" customHeight="1">
      <c r="B142" s="84" t="s">
        <v>121</v>
      </c>
      <c r="C142" s="296">
        <v>2407</v>
      </c>
      <c r="D142" s="85">
        <v>2.9052198564889341E-2</v>
      </c>
      <c r="E142" s="85">
        <v>0.34302137224342644</v>
      </c>
      <c r="F142" s="85">
        <v>0.15695847802059126</v>
      </c>
      <c r="G142" s="86">
        <v>7.7379999999999995</v>
      </c>
      <c r="H142" s="87">
        <v>0.45690713036213149</v>
      </c>
      <c r="I142" s="87">
        <v>5.0303299304630862</v>
      </c>
      <c r="J142" s="88">
        <v>2.1584775184656313</v>
      </c>
      <c r="K142" s="71"/>
      <c r="M142" s="305"/>
      <c r="N142" s="313"/>
      <c r="P142" s="307"/>
      <c r="AA142" s="308"/>
    </row>
    <row r="143" spans="2:27" ht="20.25" customHeight="1">
      <c r="B143" s="84" t="s">
        <v>121</v>
      </c>
      <c r="C143" s="296">
        <v>2408</v>
      </c>
      <c r="D143" s="85">
        <v>3.4716161969809013E-2</v>
      </c>
      <c r="E143" s="85">
        <v>0.35781301113965186</v>
      </c>
      <c r="F143" s="85">
        <v>0.15036367535811221</v>
      </c>
      <c r="G143" s="86">
        <v>8.6164000000000005</v>
      </c>
      <c r="H143" s="87">
        <v>0.27410044987155874</v>
      </c>
      <c r="I143" s="87">
        <v>5.6833889197857888</v>
      </c>
      <c r="J143" s="88">
        <v>2.033280376268138</v>
      </c>
      <c r="K143" s="71"/>
      <c r="M143" s="305"/>
      <c r="N143" s="313"/>
      <c r="P143" s="307"/>
      <c r="AA143" s="308"/>
    </row>
    <row r="144" spans="2:27" ht="20.25" customHeight="1">
      <c r="B144" s="84" t="s">
        <v>121</v>
      </c>
      <c r="C144" s="296">
        <v>2409</v>
      </c>
      <c r="D144" s="85">
        <v>3.037549513525092E-2</v>
      </c>
      <c r="E144" s="85">
        <v>0.35533401429524963</v>
      </c>
      <c r="F144" s="85">
        <v>0.12148506198239324</v>
      </c>
      <c r="G144" s="86">
        <v>9.1776666666666671</v>
      </c>
      <c r="H144" s="87">
        <v>0.18758722806104838</v>
      </c>
      <c r="I144" s="87">
        <v>4.3770353214244624</v>
      </c>
      <c r="J144" s="88">
        <v>1.9872638782206209</v>
      </c>
      <c r="K144" s="71"/>
      <c r="M144" s="305"/>
      <c r="N144" s="313"/>
      <c r="P144" s="307"/>
      <c r="AA144" s="308"/>
    </row>
    <row r="145" spans="2:27" ht="20.25" customHeight="1">
      <c r="B145" s="84" t="s">
        <v>121</v>
      </c>
      <c r="C145" s="296">
        <v>2410</v>
      </c>
      <c r="D145" s="85">
        <v>3.0939400609955724E-2</v>
      </c>
      <c r="E145" s="85">
        <v>0.34042139163983959</v>
      </c>
      <c r="F145" s="85">
        <v>0.13654886872974184</v>
      </c>
      <c r="G145" s="86">
        <v>7.8563333333333345</v>
      </c>
      <c r="H145" s="87">
        <v>0.24190086702275587</v>
      </c>
      <c r="I145" s="87">
        <v>9.3090126757722604</v>
      </c>
      <c r="J145" s="88">
        <v>2.1928521662687963</v>
      </c>
      <c r="K145" s="71"/>
      <c r="M145" s="305"/>
      <c r="N145" s="313"/>
      <c r="P145" s="307"/>
      <c r="AA145" s="308"/>
    </row>
    <row r="146" spans="2:27" ht="20.25" customHeight="1">
      <c r="B146" s="84" t="s">
        <v>121</v>
      </c>
      <c r="C146" s="296">
        <v>2411</v>
      </c>
      <c r="D146" s="85">
        <v>3.2473083835926848E-2</v>
      </c>
      <c r="E146" s="85">
        <v>0.35849910444725314</v>
      </c>
      <c r="F146" s="85">
        <v>0.1681890128384651</v>
      </c>
      <c r="G146" s="86">
        <v>7.77</v>
      </c>
      <c r="H146" s="87">
        <v>0.47863186975870281</v>
      </c>
      <c r="I146" s="87">
        <v>10.952878135873572</v>
      </c>
      <c r="J146" s="88">
        <v>2.2998986491589206</v>
      </c>
      <c r="K146" s="71"/>
      <c r="M146" s="305"/>
      <c r="N146" s="313"/>
      <c r="P146" s="307"/>
      <c r="AA146" s="308"/>
    </row>
    <row r="147" spans="2:27" ht="20.25" customHeight="1">
      <c r="B147" s="84" t="s">
        <v>121</v>
      </c>
      <c r="C147" s="296">
        <v>2412</v>
      </c>
      <c r="D147" s="85">
        <v>3.4865750964287387E-2</v>
      </c>
      <c r="E147" s="85">
        <v>0.4146367770618038</v>
      </c>
      <c r="F147" s="85">
        <v>0.16604463593819913</v>
      </c>
      <c r="G147" s="86">
        <v>6.8537499999999998</v>
      </c>
      <c r="H147" s="87">
        <v>0.63081541724094226</v>
      </c>
      <c r="I147" s="87">
        <v>7.0441054925238555</v>
      </c>
      <c r="J147" s="88">
        <v>2.3642690861654798</v>
      </c>
      <c r="K147" s="71"/>
      <c r="M147" s="305"/>
      <c r="N147" s="313"/>
      <c r="P147" s="307"/>
      <c r="AA147" s="308"/>
    </row>
    <row r="148" spans="2:27" ht="20.25" customHeight="1">
      <c r="B148" s="84" t="s">
        <v>121</v>
      </c>
      <c r="C148" s="296">
        <v>2501</v>
      </c>
      <c r="D148" s="85">
        <v>3.1405746546807126E-2</v>
      </c>
      <c r="E148" s="85">
        <v>0.42851575669465863</v>
      </c>
      <c r="F148" s="85">
        <v>0.16704491721423398</v>
      </c>
      <c r="G148" s="86">
        <v>7.0097500000000004</v>
      </c>
      <c r="H148" s="87">
        <v>0.71984515058701071</v>
      </c>
      <c r="I148" s="87">
        <v>8.714721078383171</v>
      </c>
      <c r="J148" s="88">
        <v>2.3945953849302275</v>
      </c>
      <c r="K148" s="71"/>
      <c r="M148" s="305"/>
      <c r="N148" s="313"/>
      <c r="P148" s="307"/>
      <c r="AA148" s="308"/>
    </row>
    <row r="149" spans="2:27" ht="20.25" customHeight="1">
      <c r="B149" s="84" t="s">
        <v>121</v>
      </c>
      <c r="C149" s="296">
        <v>2502</v>
      </c>
      <c r="D149" s="85">
        <v>3.133316369283063E-2</v>
      </c>
      <c r="E149" s="85">
        <v>0.43935069341934468</v>
      </c>
      <c r="F149" s="85">
        <v>0.15295414932593462</v>
      </c>
      <c r="G149" s="86">
        <v>7.1157500000000002</v>
      </c>
      <c r="H149" s="87">
        <v>1.0123977683469734</v>
      </c>
      <c r="I149" s="87">
        <v>10.744185325339952</v>
      </c>
      <c r="J149" s="88">
        <v>2.3282303990541036</v>
      </c>
      <c r="K149" s="71" t="s">
        <v>69</v>
      </c>
      <c r="M149" s="305"/>
      <c r="N149" s="313"/>
      <c r="P149" s="307"/>
      <c r="AA149" s="308"/>
    </row>
    <row r="150" spans="2:27" ht="20.25" customHeight="1">
      <c r="B150" s="84" t="s">
        <v>123</v>
      </c>
      <c r="C150" s="296">
        <v>2401</v>
      </c>
      <c r="D150" s="85">
        <v>2.7596611329717784E-2</v>
      </c>
      <c r="E150" s="85">
        <v>0.44185621626164939</v>
      </c>
      <c r="F150" s="85">
        <v>0.25067597794114738</v>
      </c>
      <c r="G150" s="86">
        <v>11.846333333333334</v>
      </c>
      <c r="H150" s="87">
        <v>0.94221229864170986</v>
      </c>
      <c r="I150" s="87">
        <v>64.236709066220101</v>
      </c>
      <c r="J150" s="88">
        <v>2.0629829814133314</v>
      </c>
      <c r="K150" s="71"/>
      <c r="M150" s="305"/>
      <c r="N150" s="313"/>
      <c r="P150" s="307"/>
      <c r="AA150" s="308"/>
    </row>
    <row r="151" spans="2:27" ht="20.25" customHeight="1">
      <c r="B151" s="84" t="s">
        <v>123</v>
      </c>
      <c r="C151" s="296">
        <v>2402</v>
      </c>
      <c r="D151" s="85">
        <v>5.1065174227268244E-2</v>
      </c>
      <c r="E151" s="85">
        <v>0.3529803324526869</v>
      </c>
      <c r="F151" s="85">
        <v>0.20393065063340785</v>
      </c>
      <c r="G151" s="86">
        <v>9.2250000000000014</v>
      </c>
      <c r="H151" s="87">
        <v>4.9159658650078229E-2</v>
      </c>
      <c r="I151" s="87">
        <v>24.288968011359483</v>
      </c>
      <c r="J151" s="88">
        <v>2.3260676808951062</v>
      </c>
      <c r="K151" s="71"/>
      <c r="M151" s="305"/>
      <c r="N151" s="313"/>
      <c r="P151" s="307"/>
      <c r="AA151" s="308"/>
    </row>
    <row r="152" spans="2:27" ht="20.25" customHeight="1">
      <c r="B152" s="84" t="s">
        <v>123</v>
      </c>
      <c r="C152" s="296">
        <v>2403</v>
      </c>
      <c r="D152" s="85">
        <v>2.8619979056228314E-2</v>
      </c>
      <c r="E152" s="85">
        <v>0.31972203058563303</v>
      </c>
      <c r="F152" s="85">
        <v>0.18251679836819051</v>
      </c>
      <c r="G152" s="86">
        <v>7.5977500000000004</v>
      </c>
      <c r="H152" s="87">
        <v>2.036638999831027E-2</v>
      </c>
      <c r="I152" s="87">
        <v>16.235407226986336</v>
      </c>
      <c r="J152" s="88">
        <v>2.5216142753745752</v>
      </c>
      <c r="K152" s="71"/>
      <c r="M152" s="305"/>
      <c r="N152" s="313"/>
      <c r="P152" s="307"/>
      <c r="AA152" s="308"/>
    </row>
    <row r="153" spans="2:27" ht="20.25" customHeight="1">
      <c r="B153" s="84" t="s">
        <v>123</v>
      </c>
      <c r="C153" s="296">
        <v>2404</v>
      </c>
      <c r="D153" s="85">
        <v>1.9487227587062637E-2</v>
      </c>
      <c r="E153" s="85">
        <v>0.31832673508420417</v>
      </c>
      <c r="F153" s="85">
        <v>0.19016024753094429</v>
      </c>
      <c r="G153" s="86">
        <v>7.5342500000000001</v>
      </c>
      <c r="H153" s="87">
        <v>6.5459637704283757E-2</v>
      </c>
      <c r="I153" s="87">
        <v>15.654204788138715</v>
      </c>
      <c r="J153" s="88">
        <v>2.5184619915482211</v>
      </c>
      <c r="K153" s="71"/>
      <c r="M153" s="305"/>
      <c r="N153" s="313"/>
      <c r="P153" s="307"/>
      <c r="AA153" s="308"/>
    </row>
    <row r="154" spans="2:27" ht="20.25" customHeight="1">
      <c r="B154" s="84" t="s">
        <v>123</v>
      </c>
      <c r="C154" s="296">
        <v>2405</v>
      </c>
      <c r="D154" s="85">
        <v>1.9228028196429704E-2</v>
      </c>
      <c r="E154" s="85">
        <v>0.32862803273792524</v>
      </c>
      <c r="F154" s="85">
        <v>0.20043651280177782</v>
      </c>
      <c r="G154" s="86">
        <v>8.2279999999999998</v>
      </c>
      <c r="H154" s="87">
        <v>4.9637571273347652E-3</v>
      </c>
      <c r="I154" s="87">
        <v>15.486922237284467</v>
      </c>
      <c r="J154" s="88">
        <v>2.4245672588349865</v>
      </c>
      <c r="K154" s="71"/>
      <c r="M154" s="305"/>
      <c r="N154" s="313"/>
      <c r="P154" s="307"/>
      <c r="AA154" s="308"/>
    </row>
    <row r="155" spans="2:27" ht="20.25" customHeight="1">
      <c r="B155" s="84" t="s">
        <v>123</v>
      </c>
      <c r="C155" s="296">
        <v>2406</v>
      </c>
      <c r="D155" s="85">
        <v>1.999000501736756E-2</v>
      </c>
      <c r="E155" s="85">
        <v>0.33845221336083559</v>
      </c>
      <c r="F155" s="85">
        <v>0.20701092537859353</v>
      </c>
      <c r="G155" s="86">
        <v>9.4856666666666669</v>
      </c>
      <c r="H155" s="87">
        <v>0.21934932490446996</v>
      </c>
      <c r="I155" s="87">
        <v>18.644692616879947</v>
      </c>
      <c r="J155" s="88">
        <v>2.2683600056597819</v>
      </c>
      <c r="K155" s="71"/>
      <c r="M155" s="305"/>
      <c r="N155" s="313"/>
      <c r="P155" s="307"/>
      <c r="AA155" s="308"/>
    </row>
    <row r="156" spans="2:27" ht="20.25" customHeight="1">
      <c r="B156" s="84" t="s">
        <v>123</v>
      </c>
      <c r="C156" s="296">
        <v>2407</v>
      </c>
      <c r="D156" s="85">
        <v>2.6316839750686761E-2</v>
      </c>
      <c r="E156" s="85">
        <v>0.34205686564369203</v>
      </c>
      <c r="F156" s="85">
        <v>0.2114583762642655</v>
      </c>
      <c r="G156" s="86">
        <v>10.511333333333333</v>
      </c>
      <c r="H156" s="87">
        <v>0.10344256305409487</v>
      </c>
      <c r="I156" s="87">
        <v>24.896991623493467</v>
      </c>
      <c r="J156" s="88">
        <v>2.1157344587343982</v>
      </c>
      <c r="K156" s="71"/>
      <c r="M156" s="305"/>
      <c r="N156" s="313"/>
      <c r="P156" s="307"/>
      <c r="AA156" s="308"/>
    </row>
    <row r="157" spans="2:27" ht="20.25" customHeight="1">
      <c r="B157" s="84" t="s">
        <v>123</v>
      </c>
      <c r="C157" s="296">
        <v>2408</v>
      </c>
      <c r="D157" s="85">
        <v>3.265290801284218E-2</v>
      </c>
      <c r="E157" s="85">
        <v>0.30855115113247117</v>
      </c>
      <c r="F157" s="85">
        <v>0.17638881339607473</v>
      </c>
      <c r="G157" s="86">
        <v>11.42</v>
      </c>
      <c r="H157" s="87">
        <v>0.19034764035547633</v>
      </c>
      <c r="I157" s="87">
        <v>17.575432126155651</v>
      </c>
      <c r="J157" s="88">
        <v>2.1399893910057091</v>
      </c>
      <c r="K157" s="71"/>
      <c r="M157" s="305"/>
      <c r="N157" s="313"/>
      <c r="P157" s="307"/>
      <c r="AA157" s="308"/>
    </row>
    <row r="158" spans="2:27" ht="20.25" customHeight="1">
      <c r="B158" s="84" t="s">
        <v>123</v>
      </c>
      <c r="C158" s="296">
        <v>2409</v>
      </c>
      <c r="D158" s="85">
        <v>2.8562153899316257E-2</v>
      </c>
      <c r="E158" s="85">
        <v>0.31269878384164784</v>
      </c>
      <c r="F158" s="85">
        <v>0.1908673030178322</v>
      </c>
      <c r="G158" s="86">
        <v>11.027000000000001</v>
      </c>
      <c r="H158" s="87">
        <v>0.24458553305559894</v>
      </c>
      <c r="I158" s="87">
        <v>20.916592437976963</v>
      </c>
      <c r="J158" s="88">
        <v>2.1375650956194474</v>
      </c>
      <c r="K158" s="71"/>
      <c r="M158" s="305"/>
      <c r="N158" s="313"/>
      <c r="P158" s="307"/>
      <c r="AA158" s="308"/>
    </row>
    <row r="159" spans="2:27" ht="20.25" customHeight="1">
      <c r="B159" s="84" t="s">
        <v>123</v>
      </c>
      <c r="C159" s="296">
        <v>2410</v>
      </c>
      <c r="D159" s="85">
        <v>3.5464352273894391E-2</v>
      </c>
      <c r="E159" s="85">
        <v>0.31050525563651682</v>
      </c>
      <c r="F159" s="85">
        <v>0.2233240503815595</v>
      </c>
      <c r="G159" s="86">
        <v>10.403499999999999</v>
      </c>
      <c r="H159" s="87">
        <v>0.6318858789865831</v>
      </c>
      <c r="I159" s="87">
        <v>29.828475876544733</v>
      </c>
      <c r="J159" s="88">
        <v>2.2665776336926835</v>
      </c>
      <c r="K159" s="71"/>
      <c r="M159" s="305"/>
      <c r="N159" s="313"/>
      <c r="P159" s="307"/>
      <c r="AA159" s="308"/>
    </row>
    <row r="160" spans="2:27" ht="20.25" customHeight="1">
      <c r="B160" s="84" t="s">
        <v>123</v>
      </c>
      <c r="C160" s="296">
        <v>2411</v>
      </c>
      <c r="D160" s="85">
        <v>3.0434062919159757E-2</v>
      </c>
      <c r="E160" s="85">
        <v>0.31111308261213017</v>
      </c>
      <c r="F160" s="85">
        <v>0.20030268186878233</v>
      </c>
      <c r="G160" s="86">
        <v>10.0585</v>
      </c>
      <c r="H160" s="87">
        <v>0.47812219643640269</v>
      </c>
      <c r="I160" s="87">
        <v>20.701673824427225</v>
      </c>
      <c r="J160" s="88">
        <v>2.3828400334417594</v>
      </c>
      <c r="K160" s="71"/>
      <c r="M160" s="305"/>
      <c r="N160" s="313"/>
      <c r="P160" s="307"/>
      <c r="AA160" s="308"/>
    </row>
    <row r="161" spans="2:27" ht="20.25" customHeight="1">
      <c r="B161" s="84" t="s">
        <v>123</v>
      </c>
      <c r="C161" s="296">
        <v>2412</v>
      </c>
      <c r="D161" s="85">
        <v>3.4704807488395994E-2</v>
      </c>
      <c r="E161" s="85">
        <v>0.36531586057873366</v>
      </c>
      <c r="F161" s="85">
        <v>0.16326344927837236</v>
      </c>
      <c r="G161" s="86">
        <v>11.907500000000001</v>
      </c>
      <c r="H161" s="87">
        <v>0.65900611036843015</v>
      </c>
      <c r="I161" s="87">
        <v>41.900033662457282</v>
      </c>
      <c r="J161" s="88">
        <v>2.211715517565636</v>
      </c>
      <c r="K161" s="71"/>
      <c r="M161" s="305"/>
      <c r="N161" s="313"/>
      <c r="P161" s="307"/>
      <c r="AA161" s="308"/>
    </row>
    <row r="162" spans="2:27" ht="20.25" customHeight="1">
      <c r="B162" s="84" t="s">
        <v>123</v>
      </c>
      <c r="C162" s="296">
        <v>2501</v>
      </c>
      <c r="D162" s="85">
        <v>4.0590191640685093E-2</v>
      </c>
      <c r="E162" s="85">
        <v>0.37678816551148581</v>
      </c>
      <c r="F162" s="85">
        <v>0.19046756498683548</v>
      </c>
      <c r="G162" s="86">
        <v>12.526</v>
      </c>
      <c r="H162" s="87">
        <v>0.38662338203114061</v>
      </c>
      <c r="I162" s="87">
        <v>34.205059442456196</v>
      </c>
      <c r="J162" s="88">
        <v>2.2753087374714038</v>
      </c>
      <c r="K162" s="71"/>
      <c r="M162" s="305"/>
      <c r="N162" s="313"/>
      <c r="P162" s="307"/>
      <c r="AA162" s="308"/>
    </row>
    <row r="163" spans="2:27" ht="20.25" customHeight="1">
      <c r="B163" s="84" t="s">
        <v>123</v>
      </c>
      <c r="C163" s="296">
        <v>2502</v>
      </c>
      <c r="D163" s="85">
        <v>4.3482893805020496E-2</v>
      </c>
      <c r="E163" s="85">
        <v>0.38400828451339403</v>
      </c>
      <c r="F163" s="85">
        <v>0.1926301919519082</v>
      </c>
      <c r="G163" s="86">
        <v>12.691666666666668</v>
      </c>
      <c r="H163" s="87">
        <v>0.19191052747388115</v>
      </c>
      <c r="I163" s="87">
        <v>32.624789670559792</v>
      </c>
      <c r="J163" s="88">
        <v>2.2967221397164943</v>
      </c>
      <c r="K163" s="71" t="s">
        <v>69</v>
      </c>
      <c r="M163" s="305"/>
      <c r="N163" s="313"/>
      <c r="P163" s="307"/>
      <c r="AA163" s="308"/>
    </row>
    <row r="164" spans="2:27" ht="20.25" customHeight="1">
      <c r="B164" s="84" t="s">
        <v>119</v>
      </c>
      <c r="C164" s="296">
        <v>2401</v>
      </c>
      <c r="D164" s="85">
        <v>3.9966372028345139E-2</v>
      </c>
      <c r="E164" s="85">
        <v>0.43787637324013429</v>
      </c>
      <c r="F164" s="85">
        <v>0.16954429515688219</v>
      </c>
      <c r="G164" s="86">
        <v>7.9639999999999995</v>
      </c>
      <c r="H164" s="87">
        <v>0.76858343559401066</v>
      </c>
      <c r="I164" s="87">
        <v>7.4643781117859005</v>
      </c>
      <c r="J164" s="88">
        <v>1.8646970789701447</v>
      </c>
      <c r="K164" s="71"/>
      <c r="M164" s="305"/>
      <c r="N164" s="313"/>
      <c r="P164" s="307"/>
      <c r="AA164" s="308"/>
    </row>
    <row r="165" spans="2:27" ht="20.25" customHeight="1">
      <c r="B165" s="84" t="s">
        <v>119</v>
      </c>
      <c r="C165" s="296">
        <v>2402</v>
      </c>
      <c r="D165" s="85">
        <v>9.6869777496346537E-2</v>
      </c>
      <c r="E165" s="85">
        <v>0.34830593757421163</v>
      </c>
      <c r="F165" s="85">
        <v>0.12332295656403119</v>
      </c>
      <c r="G165" s="86">
        <v>9.1588888888888889</v>
      </c>
      <c r="H165" s="87">
        <v>0.15599530696785394</v>
      </c>
      <c r="I165" s="87">
        <v>2.7761387036316227</v>
      </c>
      <c r="J165" s="88">
        <v>2.1248741026359999</v>
      </c>
      <c r="K165" s="71"/>
      <c r="M165" s="305"/>
      <c r="N165" s="313"/>
      <c r="P165" s="307"/>
      <c r="AA165" s="308"/>
    </row>
    <row r="166" spans="2:27" ht="20.25" customHeight="1">
      <c r="B166" s="84" t="s">
        <v>119</v>
      </c>
      <c r="C166" s="296">
        <v>2403</v>
      </c>
      <c r="D166" s="85">
        <v>2.3720613186741329E-2</v>
      </c>
      <c r="E166" s="85">
        <v>0.35878316399670568</v>
      </c>
      <c r="F166" s="85">
        <v>0.13254830260249567</v>
      </c>
      <c r="G166" s="86">
        <v>5.4548888888888891</v>
      </c>
      <c r="H166" s="87">
        <v>1.1190579327756611</v>
      </c>
      <c r="I166" s="87">
        <v>3.4330421327524516</v>
      </c>
      <c r="J166" s="88">
        <v>2.1666599544473182</v>
      </c>
      <c r="K166" s="71"/>
      <c r="M166" s="305"/>
      <c r="N166" s="313"/>
      <c r="P166" s="307"/>
      <c r="AA166" s="308"/>
    </row>
    <row r="167" spans="2:27" ht="20.25" customHeight="1">
      <c r="B167" s="84" t="s">
        <v>119</v>
      </c>
      <c r="C167" s="296">
        <v>2404</v>
      </c>
      <c r="D167" s="85">
        <v>2.2633073842395404E-2</v>
      </c>
      <c r="E167" s="85">
        <v>0.35681888893407893</v>
      </c>
      <c r="F167" s="85">
        <v>0.12918505546687697</v>
      </c>
      <c r="G167" s="86">
        <v>5.7781111111111114</v>
      </c>
      <c r="H167" s="87">
        <v>2.9191012278411881</v>
      </c>
      <c r="I167" s="87">
        <v>4.9090980016742325</v>
      </c>
      <c r="J167" s="88">
        <v>2.139894213034331</v>
      </c>
      <c r="K167" s="71"/>
      <c r="M167" s="305"/>
      <c r="N167" s="313"/>
      <c r="P167" s="307"/>
      <c r="AA167" s="308"/>
    </row>
    <row r="168" spans="2:27" ht="20.25" customHeight="1">
      <c r="B168" s="84" t="s">
        <v>119</v>
      </c>
      <c r="C168" s="296">
        <v>2405</v>
      </c>
      <c r="D168" s="85">
        <v>2.5552214696707862E-2</v>
      </c>
      <c r="E168" s="85">
        <v>0.35879565607295466</v>
      </c>
      <c r="F168" s="85">
        <v>0.12367419969230775</v>
      </c>
      <c r="G168" s="86">
        <v>6.1962222222222216</v>
      </c>
      <c r="H168" s="87">
        <v>0.33956197732257837</v>
      </c>
      <c r="I168" s="87">
        <v>3.6451773710170761</v>
      </c>
      <c r="J168" s="88">
        <v>2.1151047867169726</v>
      </c>
      <c r="K168" s="71"/>
      <c r="M168" s="305"/>
      <c r="N168" s="313"/>
      <c r="P168" s="307"/>
      <c r="AA168" s="308"/>
    </row>
    <row r="169" spans="2:27" ht="20.25" customHeight="1">
      <c r="B169" s="84" t="s">
        <v>119</v>
      </c>
      <c r="C169" s="296">
        <v>2406</v>
      </c>
      <c r="D169" s="85">
        <v>2.594792196245075E-2</v>
      </c>
      <c r="E169" s="85">
        <v>0.36330591080124225</v>
      </c>
      <c r="F169" s="85">
        <v>0.12194816145460269</v>
      </c>
      <c r="G169" s="86">
        <v>7.126444444444445</v>
      </c>
      <c r="H169" s="87">
        <v>0.64791527481624056</v>
      </c>
      <c r="I169" s="87">
        <v>3.5372671760237999</v>
      </c>
      <c r="J169" s="88">
        <v>1.9420357101052306</v>
      </c>
      <c r="K169" s="71"/>
      <c r="M169" s="305"/>
      <c r="N169" s="313"/>
      <c r="P169" s="307"/>
      <c r="AA169" s="308"/>
    </row>
    <row r="170" spans="2:27" ht="20.25" customHeight="1">
      <c r="B170" s="84" t="s">
        <v>119</v>
      </c>
      <c r="C170" s="296">
        <v>2407</v>
      </c>
      <c r="D170" s="85">
        <v>2.9831694519850242E-2</v>
      </c>
      <c r="E170" s="85">
        <v>0.35611987874682227</v>
      </c>
      <c r="F170" s="85">
        <v>0.12173474545638062</v>
      </c>
      <c r="G170" s="86">
        <v>7.4048571428571437</v>
      </c>
      <c r="H170" s="87">
        <v>8.0000928010764916E-2</v>
      </c>
      <c r="I170" s="87">
        <v>2.9555898403977041</v>
      </c>
      <c r="J170" s="88">
        <v>1.8536923013041249</v>
      </c>
      <c r="K170" s="71"/>
      <c r="M170" s="305"/>
      <c r="N170" s="313"/>
      <c r="P170" s="307"/>
      <c r="AA170" s="308"/>
    </row>
    <row r="171" spans="2:27" ht="20.25" customHeight="1">
      <c r="B171" s="84" t="s">
        <v>119</v>
      </c>
      <c r="C171" s="296">
        <v>2408</v>
      </c>
      <c r="D171" s="85">
        <v>3.6086624773971586E-2</v>
      </c>
      <c r="E171" s="85">
        <v>0.3585706811987282</v>
      </c>
      <c r="F171" s="85">
        <v>0.12114140533391113</v>
      </c>
      <c r="G171" s="86">
        <v>7.9422857142857151</v>
      </c>
      <c r="H171" s="87">
        <v>9.3609267758022238E-2</v>
      </c>
      <c r="I171" s="87">
        <v>2.9018873004986894</v>
      </c>
      <c r="J171" s="88">
        <v>1.8141577184637345</v>
      </c>
      <c r="K171" s="71"/>
      <c r="M171" s="305"/>
      <c r="N171" s="313"/>
      <c r="P171" s="307"/>
      <c r="AA171" s="308"/>
    </row>
    <row r="172" spans="2:27" ht="20.25" customHeight="1">
      <c r="B172" s="84" t="s">
        <v>119</v>
      </c>
      <c r="C172" s="296">
        <v>2409</v>
      </c>
      <c r="D172" s="85">
        <v>3.3450505969403063E-2</v>
      </c>
      <c r="E172" s="85">
        <v>0.36221925303299085</v>
      </c>
      <c r="F172" s="85">
        <v>0.1184840539783784</v>
      </c>
      <c r="G172" s="86">
        <v>7.3900000000000006</v>
      </c>
      <c r="H172" s="87">
        <v>8.0501827903777787E-2</v>
      </c>
      <c r="I172" s="87">
        <v>3.9153161753201013</v>
      </c>
      <c r="J172" s="88">
        <v>1.8933368657145957</v>
      </c>
      <c r="K172" s="71"/>
      <c r="M172" s="305"/>
      <c r="N172" s="313"/>
      <c r="P172" s="307"/>
      <c r="AA172" s="308"/>
    </row>
    <row r="173" spans="2:27" ht="20.25" customHeight="1">
      <c r="B173" s="84" t="s">
        <v>119</v>
      </c>
      <c r="C173" s="296">
        <v>2410</v>
      </c>
      <c r="D173" s="85">
        <v>4.5462858073206429E-2</v>
      </c>
      <c r="E173" s="85">
        <v>0.35873324331230433</v>
      </c>
      <c r="F173" s="85">
        <v>0.13205249950137979</v>
      </c>
      <c r="G173" s="86">
        <v>5.668499999999999</v>
      </c>
      <c r="H173" s="87">
        <v>0.14288818701682213</v>
      </c>
      <c r="I173" s="87">
        <v>3.4828995585350393</v>
      </c>
      <c r="J173" s="88">
        <v>2.0398302686724494</v>
      </c>
      <c r="K173" s="71"/>
      <c r="M173" s="305"/>
      <c r="N173" s="313"/>
      <c r="P173" s="307"/>
      <c r="AA173" s="308"/>
    </row>
    <row r="174" spans="2:27" ht="20.25" customHeight="1">
      <c r="B174" s="84" t="s">
        <v>119</v>
      </c>
      <c r="C174" s="296">
        <v>2411</v>
      </c>
      <c r="D174" s="85">
        <v>4.5284590047362232E-2</v>
      </c>
      <c r="E174" s="85">
        <v>0.38165742388276436</v>
      </c>
      <c r="F174" s="85">
        <v>0.14568145604913485</v>
      </c>
      <c r="G174" s="86">
        <v>6.9705000000000004</v>
      </c>
      <c r="H174" s="87">
        <v>0.4442202334570961</v>
      </c>
      <c r="I174" s="87">
        <v>4.6700075824976768</v>
      </c>
      <c r="J174" s="88">
        <v>1.9630183974512192</v>
      </c>
      <c r="K174" s="71"/>
      <c r="M174" s="305"/>
      <c r="N174" s="306"/>
      <c r="P174" s="307"/>
      <c r="AA174" s="308"/>
    </row>
    <row r="175" spans="2:27" ht="20.25" customHeight="1">
      <c r="B175" s="84" t="s">
        <v>119</v>
      </c>
      <c r="C175" s="296">
        <v>2412</v>
      </c>
      <c r="D175" s="85">
        <v>3.7420915290986609E-2</v>
      </c>
      <c r="E175" s="85">
        <v>0.39149521071308635</v>
      </c>
      <c r="F175" s="85">
        <v>0.1360304619317857</v>
      </c>
      <c r="G175" s="86">
        <v>7.6498571428571429</v>
      </c>
      <c r="H175" s="87">
        <v>0.32726348081637047</v>
      </c>
      <c r="I175" s="87">
        <v>8.1383635418108735</v>
      </c>
      <c r="J175" s="88">
        <v>1.9644971548280588</v>
      </c>
      <c r="K175" s="71"/>
      <c r="M175" s="305"/>
      <c r="N175" s="306"/>
      <c r="P175" s="307"/>
      <c r="AA175" s="308"/>
    </row>
    <row r="176" spans="2:27" ht="20.25" customHeight="1">
      <c r="B176" s="84" t="s">
        <v>119</v>
      </c>
      <c r="C176" s="296">
        <v>2501</v>
      </c>
      <c r="D176" s="85">
        <v>3.4621155552958041E-2</v>
      </c>
      <c r="E176" s="85">
        <v>0.37725374390455163</v>
      </c>
      <c r="F176" s="85">
        <v>0.13096043605856711</v>
      </c>
      <c r="G176" s="86">
        <v>7.2614999999999998</v>
      </c>
      <c r="H176" s="87">
        <v>0.35433018414114481</v>
      </c>
      <c r="I176" s="87">
        <v>2.9480271320543245</v>
      </c>
      <c r="J176" s="88">
        <v>2.0112377983173939</v>
      </c>
      <c r="K176" s="71"/>
      <c r="M176" s="305"/>
      <c r="N176" s="306"/>
      <c r="P176" s="307"/>
      <c r="AA176" s="308"/>
    </row>
    <row r="177" spans="2:27" ht="20.25" customHeight="1">
      <c r="B177" s="84" t="s">
        <v>119</v>
      </c>
      <c r="C177" s="296">
        <v>2502</v>
      </c>
      <c r="D177" s="85">
        <v>2.6213020620073E-2</v>
      </c>
      <c r="E177" s="85">
        <v>0.37938611002010331</v>
      </c>
      <c r="F177" s="85">
        <v>0.13770840465610021</v>
      </c>
      <c r="G177" s="86">
        <v>7.0566666666666675</v>
      </c>
      <c r="H177" s="87">
        <v>0.6187035198980676</v>
      </c>
      <c r="I177" s="87">
        <v>2.0904679535949859</v>
      </c>
      <c r="J177" s="88">
        <v>2.0150634829544103</v>
      </c>
      <c r="K177" s="71" t="s">
        <v>67</v>
      </c>
      <c r="M177" s="305"/>
      <c r="N177" s="306"/>
      <c r="P177" s="307"/>
      <c r="AA177" s="308"/>
    </row>
    <row r="178" spans="2:27" ht="20.25" customHeight="1">
      <c r="B178" s="82" t="s">
        <v>127</v>
      </c>
      <c r="C178" s="81"/>
      <c r="D178" s="82"/>
      <c r="E178" s="82"/>
      <c r="F178" s="82"/>
      <c r="G178" s="82"/>
      <c r="H178" s="82"/>
      <c r="I178" s="82"/>
      <c r="J178" s="82"/>
      <c r="K178" s="81"/>
    </row>
    <row r="179" spans="2:27" ht="20.25" customHeight="1">
      <c r="B179" s="222" t="str">
        <f>M75</f>
        <v>556</v>
      </c>
      <c r="C179" s="53"/>
      <c r="D179" s="64">
        <f>IFERROR((SUMIFS(D$94:D$177,$B$94:$B$177,$B179,$C$94:$C$177,MAX($C$94:$C$177))/SUMIFS(D$94:D$177,$B$94:$B$177,$B179,$C$94:$C$177,MAX($C$94:$C$177)-1))-1, "-")</f>
        <v>-9.7539196163751729E-2</v>
      </c>
      <c r="E179" s="64">
        <f t="shared" ref="E179:J184" si="0">IFERROR((SUMIFS(E$94:E$177,$B$94:$B$177,$B179,$C$94:$C$177,MAX($C$94:$C$177))/SUMIFS(E$94:E$177,$B$94:$B$177,$B179,$C$94:$C$177,MAX($C$94:$C$177)-1))-1, "-")</f>
        <v>-2.9216257825348535E-4</v>
      </c>
      <c r="F179" s="64">
        <f t="shared" si="0"/>
        <v>-0.28143749535249718</v>
      </c>
      <c r="G179" s="64">
        <f t="shared" si="0"/>
        <v>-0.43511198945981566</v>
      </c>
      <c r="H179" s="64">
        <f t="shared" si="0"/>
        <v>-0.85268403996353681</v>
      </c>
      <c r="I179" s="64">
        <f t="shared" si="0"/>
        <v>-0.88691493004222011</v>
      </c>
      <c r="J179" s="64">
        <f t="shared" si="0"/>
        <v>2.9734243557569817E-2</v>
      </c>
      <c r="K179" s="54"/>
    </row>
    <row r="180" spans="2:27" ht="20.25" customHeight="1">
      <c r="B180" s="222" t="str">
        <f>N75</f>
        <v>e음55</v>
      </c>
      <c r="C180" s="53"/>
      <c r="D180" s="64">
        <f t="shared" ref="D180:D184" si="1">IFERROR((SUMIFS(D$94:D$177,$B$94:$B$177,$B180,$C$94:$C$177,MAX($C$94:$C$177))/SUMIFS(D$94:D$177,$B$94:$B$177,$B180,$C$94:$C$177,MAX($C$94:$C$177)-1))-1, "-")</f>
        <v>5.4458170002555484E-2</v>
      </c>
      <c r="E180" s="64">
        <f t="shared" si="0"/>
        <v>4.4748160416709037E-2</v>
      </c>
      <c r="F180" s="64">
        <f t="shared" si="0"/>
        <v>-2.6886928502691365E-2</v>
      </c>
      <c r="G180" s="64">
        <f t="shared" si="0"/>
        <v>3.6897980321077162E-2</v>
      </c>
      <c r="H180" s="64">
        <f t="shared" si="0"/>
        <v>0.5</v>
      </c>
      <c r="I180" s="64">
        <f t="shared" si="0"/>
        <v>0.57971331573711615</v>
      </c>
      <c r="J180" s="64">
        <f t="shared" si="0"/>
        <v>-8.7941284986789992E-3</v>
      </c>
      <c r="K180" s="54"/>
    </row>
    <row r="181" spans="2:27" ht="20.25" customHeight="1">
      <c r="B181" s="222" t="str">
        <f>O75</f>
        <v>583</v>
      </c>
      <c r="C181" s="53"/>
      <c r="D181" s="64">
        <f t="shared" si="1"/>
        <v>-2.7686618406781771E-2</v>
      </c>
      <c r="E181" s="64">
        <f t="shared" si="0"/>
        <v>3.5685904501877808E-2</v>
      </c>
      <c r="F181" s="64">
        <f t="shared" si="0"/>
        <v>-9.882662866398717E-3</v>
      </c>
      <c r="G181" s="64">
        <f t="shared" si="0"/>
        <v>1.9427387283060815E-2</v>
      </c>
      <c r="H181" s="64">
        <f t="shared" si="0"/>
        <v>-0.29426949769810029</v>
      </c>
      <c r="I181" s="64">
        <f t="shared" si="0"/>
        <v>0.11517697146960271</v>
      </c>
      <c r="J181" s="64">
        <f t="shared" si="0"/>
        <v>2.3580518941803685E-3</v>
      </c>
      <c r="K181" s="54"/>
    </row>
    <row r="182" spans="2:27" ht="20.25" customHeight="1">
      <c r="B182" s="222" t="str">
        <f>P75</f>
        <v>590</v>
      </c>
      <c r="C182" s="53"/>
      <c r="D182" s="64">
        <f t="shared" si="1"/>
        <v>-2.3111328962780453E-3</v>
      </c>
      <c r="E182" s="64">
        <f t="shared" si="0"/>
        <v>2.5284803546690826E-2</v>
      </c>
      <c r="F182" s="64">
        <f t="shared" si="0"/>
        <v>-8.4353167538932294E-2</v>
      </c>
      <c r="G182" s="64">
        <f t="shared" si="0"/>
        <v>1.5121794643175646E-2</v>
      </c>
      <c r="H182" s="64">
        <f t="shared" si="0"/>
        <v>0.40641048636834642</v>
      </c>
      <c r="I182" s="64">
        <f t="shared" si="0"/>
        <v>0.23287770528776397</v>
      </c>
      <c r="J182" s="64">
        <f t="shared" si="0"/>
        <v>-2.7714488340608634E-2</v>
      </c>
      <c r="K182" s="54"/>
    </row>
    <row r="183" spans="2:27" ht="20.25" customHeight="1">
      <c r="B183" s="41" t="str">
        <f>Q75</f>
        <v>e음89</v>
      </c>
      <c r="C183" s="53"/>
      <c r="D183" s="64">
        <f t="shared" si="1"/>
        <v>7.1266038602191273E-2</v>
      </c>
      <c r="E183" s="64">
        <f t="shared" si="0"/>
        <v>1.9162276479960605E-2</v>
      </c>
      <c r="F183" s="64">
        <f t="shared" si="0"/>
        <v>1.1354305732958814E-2</v>
      </c>
      <c r="G183" s="64">
        <f t="shared" si="0"/>
        <v>1.3225823620203414E-2</v>
      </c>
      <c r="H183" s="64">
        <f t="shared" si="0"/>
        <v>-0.50362410450792727</v>
      </c>
      <c r="I183" s="64">
        <f t="shared" si="0"/>
        <v>-4.6199883808268782E-2</v>
      </c>
      <c r="J183" s="64">
        <f t="shared" si="0"/>
        <v>9.4112073198855395E-3</v>
      </c>
      <c r="K183" s="54"/>
    </row>
    <row r="184" spans="2:27" ht="20.25" customHeight="1">
      <c r="B184" s="222" t="str">
        <f>R75</f>
        <v>581</v>
      </c>
      <c r="C184" s="53"/>
      <c r="D184" s="64">
        <f t="shared" si="1"/>
        <v>-0.24286118699948034</v>
      </c>
      <c r="E184" s="64">
        <f t="shared" si="0"/>
        <v>5.6523391749061513E-3</v>
      </c>
      <c r="F184" s="64">
        <f t="shared" si="0"/>
        <v>5.1526772517123565E-2</v>
      </c>
      <c r="G184" s="64">
        <f t="shared" si="0"/>
        <v>-2.820812963345487E-2</v>
      </c>
      <c r="H184" s="64">
        <f t="shared" si="0"/>
        <v>0.74612140762925128</v>
      </c>
      <c r="I184" s="64">
        <f t="shared" si="0"/>
        <v>-0.29089256646757888</v>
      </c>
      <c r="J184" s="64">
        <f t="shared" si="0"/>
        <v>1.9021543052826217E-3</v>
      </c>
      <c r="K184" s="54"/>
    </row>
    <row r="185" spans="2:27" ht="20.25" hidden="1" customHeight="1">
      <c r="B185" s="222">
        <f>S75</f>
        <v>0</v>
      </c>
      <c r="C185" s="53"/>
      <c r="D185" s="64" t="str">
        <f t="shared" ref="D185:J187" si="2">IFERROR((SUMIFS(D$94:D$177,$B$94:$B$177,$B185,$C$94:$C$177,MAX($C$94:$C$177))/SUMIFS(D$94:D$177,$B$94:$B$177,$B185,$C$94:$C$177,2412))-1, "-")</f>
        <v>-</v>
      </c>
      <c r="E185" s="64" t="str">
        <f t="shared" si="2"/>
        <v>-</v>
      </c>
      <c r="F185" s="64" t="str">
        <f t="shared" si="2"/>
        <v>-</v>
      </c>
      <c r="G185" s="64" t="str">
        <f t="shared" si="2"/>
        <v>-</v>
      </c>
      <c r="H185" s="64" t="str">
        <f t="shared" si="2"/>
        <v>-</v>
      </c>
      <c r="I185" s="64" t="str">
        <f t="shared" si="2"/>
        <v>-</v>
      </c>
      <c r="J185" s="64" t="str">
        <f t="shared" si="2"/>
        <v>-</v>
      </c>
      <c r="K185" s="54"/>
    </row>
    <row r="186" spans="2:27" ht="20.25" hidden="1" customHeight="1">
      <c r="B186" s="222">
        <f>T75</f>
        <v>0</v>
      </c>
      <c r="C186" s="53"/>
      <c r="D186" s="64" t="str">
        <f t="shared" si="2"/>
        <v>-</v>
      </c>
      <c r="E186" s="64" t="str">
        <f t="shared" si="2"/>
        <v>-</v>
      </c>
      <c r="F186" s="64" t="str">
        <f t="shared" si="2"/>
        <v>-</v>
      </c>
      <c r="G186" s="64" t="str">
        <f t="shared" si="2"/>
        <v>-</v>
      </c>
      <c r="H186" s="64" t="str">
        <f t="shared" si="2"/>
        <v>-</v>
      </c>
      <c r="I186" s="64" t="str">
        <f t="shared" si="2"/>
        <v>-</v>
      </c>
      <c r="J186" s="64" t="str">
        <f t="shared" si="2"/>
        <v>-</v>
      </c>
      <c r="K186" s="54"/>
    </row>
    <row r="187" spans="2:27" ht="20.25" hidden="1" customHeight="1">
      <c r="B187" s="222">
        <f>U75</f>
        <v>0</v>
      </c>
      <c r="C187" s="53"/>
      <c r="D187" s="64" t="str">
        <f t="shared" si="2"/>
        <v>-</v>
      </c>
      <c r="E187" s="64" t="str">
        <f t="shared" si="2"/>
        <v>-</v>
      </c>
      <c r="F187" s="64" t="str">
        <f t="shared" si="2"/>
        <v>-</v>
      </c>
      <c r="G187" s="64" t="str">
        <f t="shared" si="2"/>
        <v>-</v>
      </c>
      <c r="H187" s="64" t="str">
        <f t="shared" si="2"/>
        <v>-</v>
      </c>
      <c r="I187" s="64" t="str">
        <f t="shared" si="2"/>
        <v>-</v>
      </c>
      <c r="J187" s="64" t="str">
        <f t="shared" si="2"/>
        <v>-</v>
      </c>
      <c r="K187" s="54"/>
    </row>
    <row r="188" spans="2:27" ht="20.25" hidden="1" customHeight="1">
      <c r="B188" s="41">
        <f>D83</f>
        <v>0</v>
      </c>
      <c r="C188" s="53"/>
      <c r="D188" s="64" t="str">
        <f t="shared" ref="D188:J189" si="3">IFERROR((SUMIFS(D$94:D$177,$B$94:$B$177,$B188,$C$94:$C$177,MAX($C$94:$C$177))/SUMIFS(D$94:D$177,$B$94:$B$177,$B188,$C$94:$C$177,MAX($C$94:$C$177)-1))-1, "-")</f>
        <v>-</v>
      </c>
      <c r="E188" s="64" t="str">
        <f t="shared" si="3"/>
        <v>-</v>
      </c>
      <c r="F188" s="64" t="str">
        <f t="shared" si="3"/>
        <v>-</v>
      </c>
      <c r="G188" s="64" t="str">
        <f t="shared" si="3"/>
        <v>-</v>
      </c>
      <c r="H188" s="64" t="str">
        <f t="shared" si="3"/>
        <v>-</v>
      </c>
      <c r="I188" s="64" t="str">
        <f t="shared" si="3"/>
        <v>-</v>
      </c>
      <c r="J188" s="83" t="str">
        <f t="shared" si="3"/>
        <v>-</v>
      </c>
      <c r="K188" s="54"/>
    </row>
    <row r="189" spans="2:27" ht="20.25" hidden="1" customHeight="1">
      <c r="B189" s="41" t="str">
        <f>E83</f>
        <v/>
      </c>
      <c r="C189" s="53"/>
      <c r="D189" s="64" t="str">
        <f t="shared" si="3"/>
        <v>-</v>
      </c>
      <c r="E189" s="64" t="str">
        <f t="shared" si="3"/>
        <v>-</v>
      </c>
      <c r="F189" s="64" t="str">
        <f t="shared" si="3"/>
        <v>-</v>
      </c>
      <c r="G189" s="64" t="str">
        <f t="shared" si="3"/>
        <v>-</v>
      </c>
      <c r="H189" s="64" t="str">
        <f t="shared" si="3"/>
        <v>-</v>
      </c>
      <c r="I189" s="64" t="str">
        <f t="shared" si="3"/>
        <v>-</v>
      </c>
      <c r="J189" s="83" t="str">
        <f t="shared" si="3"/>
        <v>-</v>
      </c>
      <c r="K189" s="54"/>
    </row>
    <row r="190" spans="2:27" ht="20.25" customHeight="1" thickBot="1"/>
    <row r="191" spans="2:27" ht="17.25" thickTop="1">
      <c r="B191" s="25" t="s">
        <v>51</v>
      </c>
      <c r="C191" s="25"/>
      <c r="D191" s="25"/>
      <c r="E191" s="25"/>
      <c r="F191" s="170" t="s">
        <v>77</v>
      </c>
      <c r="G191" s="42"/>
      <c r="H191" s="25"/>
      <c r="I191" s="25"/>
    </row>
    <row r="192" spans="2:27">
      <c r="B192" s="26" t="s">
        <v>33</v>
      </c>
      <c r="C192" s="26" t="s">
        <v>52</v>
      </c>
      <c r="D192" s="26"/>
      <c r="E192" s="26"/>
      <c r="F192" s="89" t="s">
        <v>78</v>
      </c>
      <c r="G192" s="43"/>
      <c r="H192" s="45" t="s">
        <v>81</v>
      </c>
      <c r="I192" s="45"/>
    </row>
    <row r="193" spans="2:9">
      <c r="B193" s="26" t="s">
        <v>34</v>
      </c>
      <c r="C193" s="26" t="s">
        <v>53</v>
      </c>
      <c r="D193" s="26"/>
      <c r="E193" s="26"/>
      <c r="F193" s="89" t="s">
        <v>79</v>
      </c>
      <c r="G193" s="43"/>
      <c r="H193" s="45" t="s">
        <v>82</v>
      </c>
      <c r="I193" s="45"/>
    </row>
    <row r="194" spans="2:9">
      <c r="B194" s="26" t="s">
        <v>4</v>
      </c>
      <c r="C194" s="26" t="s">
        <v>54</v>
      </c>
      <c r="D194" s="26"/>
      <c r="E194" s="26"/>
      <c r="F194" s="89" t="s">
        <v>80</v>
      </c>
      <c r="G194" s="43"/>
      <c r="H194" s="45" t="s">
        <v>83</v>
      </c>
      <c r="I194" s="45"/>
    </row>
    <row r="195" spans="2:9">
      <c r="B195" s="26" t="s">
        <v>5</v>
      </c>
      <c r="C195" s="26" t="s">
        <v>55</v>
      </c>
      <c r="D195" s="26"/>
      <c r="E195" s="26"/>
      <c r="F195" s="89" t="s">
        <v>87</v>
      </c>
      <c r="G195" s="43"/>
      <c r="H195" s="45" t="s">
        <v>84</v>
      </c>
      <c r="I195" s="45"/>
    </row>
    <row r="196" spans="2:9">
      <c r="B196" s="26" t="s">
        <v>56</v>
      </c>
      <c r="C196" s="26" t="s">
        <v>57</v>
      </c>
      <c r="D196" s="26"/>
      <c r="E196" s="26"/>
      <c r="F196" s="89" t="s">
        <v>88</v>
      </c>
      <c r="G196" s="43"/>
      <c r="H196" s="45" t="s">
        <v>85</v>
      </c>
      <c r="I196" s="45"/>
    </row>
    <row r="197" spans="2:9" ht="17.25" thickBot="1">
      <c r="B197" s="27" t="s">
        <v>58</v>
      </c>
      <c r="C197" s="27" t="s">
        <v>59</v>
      </c>
      <c r="D197" s="27"/>
      <c r="E197" s="27"/>
      <c r="F197" s="90" t="s">
        <v>89</v>
      </c>
      <c r="G197" s="44"/>
      <c r="H197" s="46" t="s">
        <v>86</v>
      </c>
      <c r="I197" s="46"/>
    </row>
    <row r="198" spans="2:9" ht="17.25" thickTop="1"/>
    <row r="199" spans="2:9" ht="6.75" customHeight="1"/>
  </sheetData>
  <mergeCells count="3">
    <mergeCell ref="O9:P9"/>
    <mergeCell ref="C4:D4"/>
    <mergeCell ref="C5:D5"/>
  </mergeCells>
  <phoneticPr fontId="4" type="noConversion"/>
  <conditionalFormatting sqref="B94:K94 B173:K176">
    <cfRule type="expression" dxfId="74" priority="1">
      <formula>$B94&lt;&gt;$B95</formula>
    </cfRule>
  </conditionalFormatting>
  <conditionalFormatting sqref="B95:K104">
    <cfRule type="expression" dxfId="73" priority="2">
      <formula>$B95&lt;&gt;#REF!</formula>
    </cfRule>
  </conditionalFormatting>
  <conditionalFormatting sqref="B105:K116">
    <cfRule type="expression" dxfId="72" priority="3">
      <formula>$B105&lt;&gt;$B106</formula>
    </cfRule>
  </conditionalFormatting>
  <conditionalFormatting sqref="B117:K117">
    <cfRule type="expression" dxfId="71" priority="5">
      <formula>$B117&lt;&gt;#REF!</formula>
    </cfRule>
  </conditionalFormatting>
  <conditionalFormatting sqref="B118:K129">
    <cfRule type="expression" dxfId="70" priority="6">
      <formula>$B118&lt;&gt;$B119</formula>
    </cfRule>
  </conditionalFormatting>
  <conditionalFormatting sqref="B130:K130">
    <cfRule type="expression" dxfId="69" priority="9">
      <formula>$B130&lt;&gt;#REF!</formula>
    </cfRule>
  </conditionalFormatting>
  <conditionalFormatting sqref="B131:K141 B143:K151 B153:K161 B163:K171">
    <cfRule type="expression" dxfId="68" priority="46">
      <formula>$B131&lt;&gt;$B132</formula>
    </cfRule>
  </conditionalFormatting>
  <conditionalFormatting sqref="B142:K142 B152:K152 B162:K162 B172:K172">
    <cfRule type="expression" dxfId="67" priority="17">
      <formula>$B142&lt;&gt;#REF!</formula>
    </cfRule>
  </conditionalFormatting>
  <conditionalFormatting sqref="B177:K177">
    <cfRule type="expression" dxfId="66" priority="118">
      <formula>$B177&lt;&gt;#REF!</formula>
    </cfRule>
  </conditionalFormatting>
  <conditionalFormatting sqref="C75:K75">
    <cfRule type="containsText" dxfId="65" priority="52" operator="containsText" text="F">
      <formula>NOT(ISERROR(SEARCH("F",C75)))</formula>
    </cfRule>
    <cfRule type="containsText" dxfId="64" priority="55" operator="containsText" text="A">
      <formula>NOT(ISERROR(SEARCH("A",C75)))</formula>
    </cfRule>
    <cfRule type="containsText" dxfId="63" priority="54" operator="containsText" text="S">
      <formula>NOT(ISERROR(SEARCH("S",C75)))</formula>
    </cfRule>
    <cfRule type="containsText" dxfId="62" priority="53" operator="containsText" text="D">
      <formula>NOT(ISERROR(SEARCH("D",C75)))</formula>
    </cfRule>
  </conditionalFormatting>
  <conditionalFormatting sqref="C84:K84">
    <cfRule type="containsText" dxfId="61" priority="48" operator="containsText" text="F">
      <formula>NOT(ISERROR(SEARCH("F",C84)))</formula>
    </cfRule>
    <cfRule type="containsText" dxfId="60" priority="49" operator="containsText" text="D">
      <formula>NOT(ISERROR(SEARCH("D",C84)))</formula>
    </cfRule>
    <cfRule type="containsText" dxfId="59" priority="50" operator="containsText" text="S">
      <formula>NOT(ISERROR(SEARCH("S",C84)))</formula>
    </cfRule>
    <cfRule type="containsText" dxfId="58" priority="51" operator="containsText" text="A">
      <formula>NOT(ISERROR(SEARCH("A",C84)))</formula>
    </cfRule>
  </conditionalFormatting>
  <conditionalFormatting sqref="D62:K62 D64:K65 D66:D71 D72:K73 D82:K82 D91:K91 D178:K178 K179:K189">
    <cfRule type="containsText" dxfId="57" priority="110" operator="containsText" text="악화">
      <formula>NOT(ISERROR(SEARCH("악화",D62)))</formula>
    </cfRule>
  </conditionalFormatting>
  <conditionalFormatting sqref="D82:K82 D91:K91 D178:K178 K179:K189 D62:K62 D64:K65 D72:K73 D66:D71">
    <cfRule type="containsText" dxfId="56" priority="109" operator="containsText" text="개선">
      <formula>NOT(ISERROR(SEARCH("개선",D62)))</formula>
    </cfRule>
  </conditionalFormatting>
  <conditionalFormatting sqref="G4:G5">
    <cfRule type="containsText" dxfId="55" priority="60" operator="containsText" text="S">
      <formula>NOT(ISERROR(SEARCH("S",G4)))</formula>
    </cfRule>
    <cfRule type="containsText" dxfId="54" priority="61" operator="containsText" text="A">
      <formula>NOT(ISERROR(SEARCH("A",G4)))</formula>
    </cfRule>
  </conditionalFormatting>
  <conditionalFormatting sqref="G5">
    <cfRule type="containsText" dxfId="53" priority="56" operator="containsText" text="F">
      <formula>NOT(ISERROR(SEARCH("F",G5)))</formula>
    </cfRule>
    <cfRule type="containsText" dxfId="52" priority="57" operator="containsText" text="D">
      <formula>NOT(ISERROR(SEARCH("D",G5)))</formula>
    </cfRule>
  </conditionalFormatting>
  <conditionalFormatting sqref="J26 K85:K1048576">
    <cfRule type="containsText" dxfId="51" priority="32" operator="containsText" text="A">
      <formula>NOT(ISERROR(SEARCH("A",J26)))</formula>
    </cfRule>
    <cfRule type="containsText" dxfId="50" priority="31" operator="containsText" text="S">
      <formula>NOT(ISERROR(SEARCH("S",J26)))</formula>
    </cfRule>
    <cfRule type="containsText" dxfId="49" priority="30" operator="containsText" text="F">
      <formula>NOT(ISERROR(SEARCH("F",J26)))</formula>
    </cfRule>
    <cfRule type="containsText" dxfId="48" priority="29" operator="containsText" text="D">
      <formula>NOT(ISERROR(SEARCH("D",J26)))</formula>
    </cfRule>
  </conditionalFormatting>
  <conditionalFormatting sqref="K1:K25">
    <cfRule type="containsText" dxfId="47" priority="13" operator="containsText" text="D">
      <formula>NOT(ISERROR(SEARCH("D",K1)))</formula>
    </cfRule>
    <cfRule type="containsText" dxfId="46" priority="14" operator="containsText" text="F">
      <formula>NOT(ISERROR(SEARCH("F",K1)))</formula>
    </cfRule>
    <cfRule type="containsText" dxfId="45" priority="15" operator="containsText" text="S">
      <formula>NOT(ISERROR(SEARCH("S",K1)))</formula>
    </cfRule>
    <cfRule type="containsText" dxfId="44" priority="16" operator="containsText" text="A">
      <formula>NOT(ISERROR(SEARCH("A",K1)))</formula>
    </cfRule>
  </conditionalFormatting>
  <conditionalFormatting sqref="K28:K32 K76:K82">
    <cfRule type="containsText" dxfId="43" priority="62" operator="containsText" text="D">
      <formula>NOT(ISERROR(SEARCH("D",K28)))</formula>
    </cfRule>
    <cfRule type="containsText" dxfId="42" priority="64" operator="containsText" text="S">
      <formula>NOT(ISERROR(SEARCH("S",K28)))</formula>
    </cfRule>
    <cfRule type="containsText" dxfId="41" priority="65" operator="containsText" text="A">
      <formula>NOT(ISERROR(SEARCH("A",K28)))</formula>
    </cfRule>
    <cfRule type="containsText" dxfId="40" priority="63" operator="containsText" text="F">
      <formula>NOT(ISERROR(SEARCH("F",K28)))</formula>
    </cfRule>
  </conditionalFormatting>
  <conditionalFormatting sqref="K34:K74">
    <cfRule type="containsText" dxfId="39" priority="18" operator="containsText" text="D">
      <formula>NOT(ISERROR(SEARCH("D",K34)))</formula>
    </cfRule>
    <cfRule type="containsText" dxfId="38" priority="19" operator="containsText" text="F">
      <formula>NOT(ISERROR(SEARCH("F",K34)))</formula>
    </cfRule>
    <cfRule type="containsText" dxfId="37" priority="20" operator="containsText" text="S">
      <formula>NOT(ISERROR(SEARCH("S",K34)))</formula>
    </cfRule>
    <cfRule type="containsText" dxfId="36" priority="21" operator="containsText" text="A">
      <formula>NOT(ISERROR(SEARCH("A",K34)))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6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11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D179:J187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D188:J189</xm:sqref>
        </x14:conditionalFormatting>
        <x14:conditionalFormatting xmlns:xm="http://schemas.microsoft.com/office/excel/2006/main">
          <x14:cfRule type="iconSet" priority="33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7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172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154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3" t="s">
        <v>45</v>
      </c>
      <c r="G4" s="147" t="s">
        <v>144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태양여객</v>
      </c>
      <c r="B5" s="141" t="str">
        <f>X5</f>
        <v>556</v>
      </c>
      <c r="C5" s="142" t="str">
        <f>Y5</f>
        <v>71바7152</v>
      </c>
      <c r="D5" s="130" t="str">
        <f>Z5</f>
        <v>중형</v>
      </c>
      <c r="E5" s="126" t="str">
        <f>AZ5</f>
        <v>A</v>
      </c>
      <c r="F5" s="149">
        <f>G5/H5</f>
        <v>0.95199999999999996</v>
      </c>
      <c r="G5" s="150">
        <f>AE5</f>
        <v>2.38</v>
      </c>
      <c r="H5" s="151">
        <f>AF5</f>
        <v>2.5</v>
      </c>
      <c r="I5" s="152">
        <f>AC5</f>
        <v>4354.2179999999998</v>
      </c>
      <c r="J5" s="153">
        <f>AI5/AH5</f>
        <v>3.0603273324105344E-2</v>
      </c>
      <c r="K5" s="153">
        <f>AJ5/AH5</f>
        <v>0.36576330565360116</v>
      </c>
      <c r="L5" s="153">
        <f>AK5/AC5</f>
        <v>0.12286936483198591</v>
      </c>
      <c r="M5" s="154">
        <f>AG5</f>
        <v>5.1449999999999996</v>
      </c>
      <c r="N5" s="155">
        <f>IF(AW5=0,AT5,"속도계이상")</f>
        <v>6.9000000000000006E-2</v>
      </c>
      <c r="O5" s="155">
        <f>IF(AW5=0,AU5,"속도계이상")</f>
        <v>2.5720000000000001</v>
      </c>
      <c r="P5" s="156">
        <f>AQ5/60</f>
        <v>0</v>
      </c>
      <c r="Q5" s="157">
        <f>AN5</f>
        <v>91</v>
      </c>
      <c r="R5" s="158">
        <f>AC5/(AH5-AI5-AJ5)</f>
        <v>19.665847104691345</v>
      </c>
      <c r="S5" s="143">
        <f>IF(AW5=0,AL5,"속도계이상")</f>
        <v>3</v>
      </c>
      <c r="T5" s="143">
        <f>IF(AW5=0,AM5,"속도계이상")</f>
        <v>112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169</v>
      </c>
      <c r="AA5" t="s">
        <v>173</v>
      </c>
      <c r="AB5">
        <v>533</v>
      </c>
      <c r="AC5" s="1">
        <v>4354.2179999999998</v>
      </c>
      <c r="AD5" s="1">
        <v>1829.2460000000001</v>
      </c>
      <c r="AE5" s="28">
        <v>2.38</v>
      </c>
      <c r="AF5">
        <v>2.5</v>
      </c>
      <c r="AG5">
        <v>5.1449999999999996</v>
      </c>
      <c r="AH5">
        <v>366.79569800000002</v>
      </c>
      <c r="AI5">
        <v>11.225149</v>
      </c>
      <c r="AJ5">
        <v>134.16040699999999</v>
      </c>
      <c r="AK5">
        <v>535</v>
      </c>
      <c r="AL5">
        <v>3</v>
      </c>
      <c r="AM5">
        <v>112</v>
      </c>
      <c r="AN5">
        <v>91</v>
      </c>
      <c r="AO5">
        <v>11.870962</v>
      </c>
      <c r="AP5">
        <v>89.7</v>
      </c>
      <c r="AQ5">
        <v>0</v>
      </c>
      <c r="AR5">
        <v>28</v>
      </c>
      <c r="AS5">
        <v>12845</v>
      </c>
      <c r="AT5">
        <v>6.9000000000000006E-2</v>
      </c>
      <c r="AU5">
        <v>2.5720000000000001</v>
      </c>
      <c r="AV5">
        <v>32829</v>
      </c>
      <c r="AW5">
        <v>0</v>
      </c>
      <c r="AX5" s="29">
        <v>0.49</v>
      </c>
      <c r="AY5">
        <v>0.95199999999999996</v>
      </c>
      <c r="AZ5" t="s">
        <v>66</v>
      </c>
      <c r="BA5" t="s">
        <v>211</v>
      </c>
      <c r="BB5">
        <v>1</v>
      </c>
      <c r="BC5" t="s">
        <v>389</v>
      </c>
      <c r="BD5">
        <v>8</v>
      </c>
      <c r="BE5">
        <v>4354.2179999999998</v>
      </c>
      <c r="BF5">
        <v>1</v>
      </c>
      <c r="BG5">
        <v>0.95199999999999996</v>
      </c>
      <c r="BH5">
        <v>87146.145000000004</v>
      </c>
      <c r="BI5">
        <v>4.9964550927639996E-2</v>
      </c>
      <c r="BJ5">
        <v>4.7566252483113275E-2</v>
      </c>
      <c r="BK5">
        <v>1</v>
      </c>
      <c r="BL5" t="s">
        <v>68</v>
      </c>
      <c r="BM5">
        <v>1</v>
      </c>
      <c r="BN5" t="s">
        <v>225</v>
      </c>
    </row>
    <row r="6" spans="1:66">
      <c r="A6" s="138" t="str">
        <f t="shared" ref="A6:A7" si="0">W6</f>
        <v>태양여객</v>
      </c>
      <c r="B6" s="138" t="str">
        <f t="shared" ref="B6:B23" si="1">X6</f>
        <v>581</v>
      </c>
      <c r="C6" s="139" t="str">
        <f t="shared" ref="C6:C7" si="2">Y6</f>
        <v>71바7192</v>
      </c>
      <c r="D6" s="113" t="str">
        <f t="shared" ref="D6:D7" si="3">Z6</f>
        <v>중형</v>
      </c>
      <c r="E6" s="109" t="str">
        <f>AZ6</f>
        <v>C</v>
      </c>
      <c r="F6" s="159">
        <f>G6/H6</f>
        <v>0.8832000000000001</v>
      </c>
      <c r="G6" s="160">
        <f>AE6</f>
        <v>2.2080000000000002</v>
      </c>
      <c r="H6" s="161">
        <f>AF6</f>
        <v>2.5</v>
      </c>
      <c r="I6" s="162">
        <f t="shared" ref="I6:I7" si="4">AC6</f>
        <v>4259.7479999999996</v>
      </c>
      <c r="J6" s="163">
        <f t="shared" ref="J6:J7" si="5">AI6/AH6</f>
        <v>1.4484882956427601E-2</v>
      </c>
      <c r="K6" s="163">
        <f t="shared" ref="K6:K7" si="6">AJ6/AH6</f>
        <v>0.39932271478864617</v>
      </c>
      <c r="L6" s="163">
        <f t="shared" ref="L6:L7" si="7">AK6/AC6</f>
        <v>0.16902408311477582</v>
      </c>
      <c r="M6" s="164">
        <f t="shared" ref="M6:M7" si="8">AG6</f>
        <v>8.98</v>
      </c>
      <c r="N6" s="165">
        <f t="shared" ref="N6:N7" si="9">IF(AW6=0,AT6,"속도계이상")</f>
        <v>0.63400000000000001</v>
      </c>
      <c r="O6" s="165">
        <f t="shared" ref="O6:O7" si="10">IF(AW6=0,AU6,"속도계이상")</f>
        <v>2.23</v>
      </c>
      <c r="P6" s="166">
        <f t="shared" ref="P6:P7" si="11">AQ6/60</f>
        <v>0</v>
      </c>
      <c r="Q6" s="167">
        <f t="shared" ref="Q6:Q7" si="12">AN6</f>
        <v>70</v>
      </c>
      <c r="R6" s="168">
        <f t="shared" ref="R6:R7" si="13">AC6/(AH6-AI6-AJ6)</f>
        <v>20.275010422852404</v>
      </c>
      <c r="S6" s="140">
        <f t="shared" ref="S6:S7" si="14">IF(AW6=0,AL6,"속도계이상")</f>
        <v>27</v>
      </c>
      <c r="T6" s="140">
        <f t="shared" ref="T6:T7" si="15">IF(AW6=0,AM6,"속도계이상")</f>
        <v>95</v>
      </c>
      <c r="U6" t="s">
        <v>117</v>
      </c>
      <c r="V6" s="5" t="s">
        <v>119</v>
      </c>
      <c r="W6" t="s">
        <v>117</v>
      </c>
      <c r="X6" s="5" t="s">
        <v>119</v>
      </c>
      <c r="Y6" t="s">
        <v>273</v>
      </c>
      <c r="Z6" t="s">
        <v>169</v>
      </c>
      <c r="AA6" t="s">
        <v>48</v>
      </c>
      <c r="AB6">
        <v>533</v>
      </c>
      <c r="AC6" s="1">
        <v>4259.7479999999996</v>
      </c>
      <c r="AD6" s="1">
        <v>1929.5630000000001</v>
      </c>
      <c r="AE6" s="28">
        <v>2.2080000000000002</v>
      </c>
      <c r="AF6">
        <v>2.5</v>
      </c>
      <c r="AG6">
        <v>8.98</v>
      </c>
      <c r="AH6">
        <v>358.41207800000001</v>
      </c>
      <c r="AI6">
        <v>5.1915570000000004</v>
      </c>
      <c r="AJ6">
        <v>143.122084</v>
      </c>
      <c r="AK6">
        <v>720</v>
      </c>
      <c r="AL6">
        <v>27</v>
      </c>
      <c r="AM6">
        <v>95</v>
      </c>
      <c r="AN6">
        <v>70</v>
      </c>
      <c r="AO6">
        <v>11.885057</v>
      </c>
      <c r="AP6">
        <v>21.9</v>
      </c>
      <c r="AQ6">
        <v>0</v>
      </c>
      <c r="AR6">
        <v>30</v>
      </c>
      <c r="AS6">
        <v>14555</v>
      </c>
      <c r="AT6">
        <v>0.63400000000000001</v>
      </c>
      <c r="AU6">
        <v>2.23</v>
      </c>
      <c r="AV6">
        <v>26900</v>
      </c>
      <c r="AW6">
        <v>0</v>
      </c>
      <c r="AX6" s="29">
        <v>0.57999999999999996</v>
      </c>
      <c r="AY6">
        <v>0.8832000000000001</v>
      </c>
      <c r="AZ6" t="s">
        <v>69</v>
      </c>
      <c r="BA6" t="s">
        <v>212</v>
      </c>
      <c r="BB6">
        <v>1</v>
      </c>
      <c r="BC6" t="s">
        <v>226</v>
      </c>
      <c r="BD6">
        <v>8</v>
      </c>
      <c r="BE6">
        <v>10667.468000000001</v>
      </c>
      <c r="BF6">
        <v>0.39932137598162931</v>
      </c>
      <c r="BG6">
        <v>0.35268063926697507</v>
      </c>
      <c r="BH6">
        <v>87146.145000000004</v>
      </c>
      <c r="BI6">
        <v>4.8880509860763199E-2</v>
      </c>
      <c r="BJ6">
        <v>4.3171266309026061E-2</v>
      </c>
      <c r="BK6">
        <v>1</v>
      </c>
      <c r="BL6" t="s">
        <v>69</v>
      </c>
      <c r="BM6">
        <v>0</v>
      </c>
      <c r="BN6" t="s">
        <v>209</v>
      </c>
    </row>
    <row r="7" spans="1:66">
      <c r="A7" s="141" t="str">
        <f t="shared" si="0"/>
        <v>태양여객</v>
      </c>
      <c r="B7" s="141" t="str">
        <f t="shared" si="1"/>
        <v>581</v>
      </c>
      <c r="C7" s="142" t="str">
        <f t="shared" si="2"/>
        <v>71바7352</v>
      </c>
      <c r="D7" s="130" t="str">
        <f t="shared" si="3"/>
        <v>중형</v>
      </c>
      <c r="E7" s="126" t="str">
        <f t="shared" ref="E7:E23" si="16">AZ7</f>
        <v>F</v>
      </c>
      <c r="F7" s="149">
        <f t="shared" ref="F7:F23" si="17">G7/H7</f>
        <v>0.70640000000000003</v>
      </c>
      <c r="G7" s="150">
        <f t="shared" ref="G7:G23" si="18">AE7</f>
        <v>1.766</v>
      </c>
      <c r="H7" s="151">
        <f t="shared" ref="H7:H23" si="19">AF7</f>
        <v>2.5</v>
      </c>
      <c r="I7" s="152">
        <f t="shared" si="4"/>
        <v>3179.4870000000001</v>
      </c>
      <c r="J7" s="153">
        <f t="shared" si="5"/>
        <v>3.8181781287223368E-2</v>
      </c>
      <c r="K7" s="153">
        <f t="shared" si="6"/>
        <v>0.38038770947929318</v>
      </c>
      <c r="L7" s="153">
        <f t="shared" si="7"/>
        <v>7.611290752250284E-2</v>
      </c>
      <c r="M7" s="154">
        <f t="shared" si="8"/>
        <v>7.1050000000000004</v>
      </c>
      <c r="N7" s="155">
        <f t="shared" si="9"/>
        <v>1.1319999999999999</v>
      </c>
      <c r="O7" s="155">
        <f t="shared" si="10"/>
        <v>2.202</v>
      </c>
      <c r="P7" s="156">
        <f t="shared" si="11"/>
        <v>0</v>
      </c>
      <c r="Q7" s="157">
        <f t="shared" si="12"/>
        <v>66</v>
      </c>
      <c r="R7" s="158">
        <f t="shared" si="13"/>
        <v>19.772746993542924</v>
      </c>
      <c r="S7" s="143">
        <f t="shared" si="14"/>
        <v>36</v>
      </c>
      <c r="T7" s="143">
        <f t="shared" si="15"/>
        <v>70</v>
      </c>
      <c r="U7" t="s">
        <v>117</v>
      </c>
      <c r="V7" t="s">
        <v>119</v>
      </c>
      <c r="W7" s="4" t="s">
        <v>117</v>
      </c>
      <c r="X7" t="s">
        <v>119</v>
      </c>
      <c r="Y7" s="4" t="s">
        <v>176</v>
      </c>
      <c r="Z7" s="4" t="s">
        <v>169</v>
      </c>
      <c r="AA7" s="4" t="s">
        <v>173</v>
      </c>
      <c r="AB7" s="4">
        <v>533</v>
      </c>
      <c r="AC7" s="4">
        <v>3179.4870000000001</v>
      </c>
      <c r="AD7" s="4">
        <v>1800.0340000000001</v>
      </c>
      <c r="AE7" s="4">
        <v>1.766</v>
      </c>
      <c r="AF7" s="4">
        <v>2.5</v>
      </c>
      <c r="AG7" s="4">
        <v>7.1050000000000004</v>
      </c>
      <c r="AH7" s="4">
        <v>276.56182200000001</v>
      </c>
      <c r="AI7" s="4">
        <v>10.559623</v>
      </c>
      <c r="AJ7" s="4">
        <v>105.20071799999999</v>
      </c>
      <c r="AK7" s="4">
        <v>242</v>
      </c>
      <c r="AL7" s="4">
        <v>36</v>
      </c>
      <c r="AM7" s="4">
        <v>70</v>
      </c>
      <c r="AN7" s="4">
        <v>66</v>
      </c>
      <c r="AO7" s="4">
        <v>11.496478</v>
      </c>
      <c r="AP7" s="4">
        <v>28.6</v>
      </c>
      <c r="AQ7" s="4">
        <v>0</v>
      </c>
      <c r="AR7" s="4">
        <v>66</v>
      </c>
      <c r="AS7" s="4">
        <v>24821</v>
      </c>
      <c r="AT7" s="4">
        <v>1.1319999999999999</v>
      </c>
      <c r="AU7" s="4">
        <v>2.202</v>
      </c>
      <c r="AV7" s="4">
        <v>15502</v>
      </c>
      <c r="AW7" s="4">
        <v>0</v>
      </c>
      <c r="AX7" s="30">
        <v>0.42</v>
      </c>
      <c r="AY7">
        <v>0.70640000000000003</v>
      </c>
      <c r="AZ7" t="s">
        <v>70</v>
      </c>
      <c r="BA7" t="s">
        <v>212</v>
      </c>
      <c r="BB7">
        <v>1</v>
      </c>
      <c r="BC7" t="s">
        <v>214</v>
      </c>
      <c r="BD7">
        <v>5</v>
      </c>
      <c r="BE7">
        <v>10667.468000000001</v>
      </c>
      <c r="BF7">
        <v>0.2980545149045678</v>
      </c>
      <c r="BG7">
        <v>0.21054570932858671</v>
      </c>
      <c r="BH7">
        <v>87146.145000000004</v>
      </c>
      <c r="BI7">
        <v>3.6484539849697309E-2</v>
      </c>
      <c r="BJ7">
        <v>2.577267894982618E-2</v>
      </c>
      <c r="BK7">
        <v>1</v>
      </c>
      <c r="BL7" t="s">
        <v>70</v>
      </c>
      <c r="BM7">
        <v>0</v>
      </c>
      <c r="BN7" t="s">
        <v>209</v>
      </c>
    </row>
    <row r="8" spans="1:66">
      <c r="A8" s="138" t="str">
        <f t="shared" ref="A8:A23" si="20">W8</f>
        <v>태양여객</v>
      </c>
      <c r="B8" s="138" t="str">
        <f t="shared" si="1"/>
        <v>581</v>
      </c>
      <c r="C8" s="139" t="str">
        <f t="shared" ref="C8:C23" si="21">Y8</f>
        <v>71바7357</v>
      </c>
      <c r="D8" s="113" t="str">
        <f t="shared" ref="D8:D23" si="22">Z8</f>
        <v>중형</v>
      </c>
      <c r="E8" s="109" t="str">
        <f t="shared" si="16"/>
        <v>D</v>
      </c>
      <c r="F8" s="159">
        <f t="shared" si="17"/>
        <v>0.8256</v>
      </c>
      <c r="G8" s="160">
        <f t="shared" si="18"/>
        <v>2.0640000000000001</v>
      </c>
      <c r="H8" s="161">
        <f t="shared" si="19"/>
        <v>2.5</v>
      </c>
      <c r="I8" s="162">
        <f t="shared" ref="I8:I23" si="23">AC8</f>
        <v>3228.2330000000002</v>
      </c>
      <c r="J8" s="163">
        <f t="shared" ref="J8:J23" si="24">AI8/AH8</f>
        <v>2.9604962123562593E-2</v>
      </c>
      <c r="K8" s="163">
        <f t="shared" ref="K8:K23" si="25">AJ8/AH8</f>
        <v>0.35120538834453546</v>
      </c>
      <c r="L8" s="163">
        <f t="shared" ref="L8:L23" si="26">AK8/AC8</f>
        <v>0.15705186087869122</v>
      </c>
      <c r="M8" s="164">
        <f t="shared" ref="M8:M23" si="27">AG8</f>
        <v>5.085</v>
      </c>
      <c r="N8" s="165">
        <f t="shared" ref="N8:N23" si="28">IF(AW8=0,AT8,"속도계이상")</f>
        <v>9.2999999999999999E-2</v>
      </c>
      <c r="O8" s="165">
        <f t="shared" ref="O8:O23" si="29">IF(AW8=0,AU8,"속도계이상")</f>
        <v>1.7969999999999999</v>
      </c>
      <c r="P8" s="166">
        <f t="shared" ref="P8:P23" si="30">AQ8/60</f>
        <v>0</v>
      </c>
      <c r="Q8" s="167">
        <f t="shared" ref="Q8:Q23" si="31">AN8</f>
        <v>71</v>
      </c>
      <c r="R8" s="168">
        <f t="shared" ref="R8:R23" si="32">AC8/(AH8-AI8-AJ8)</f>
        <v>19.794369737265143</v>
      </c>
      <c r="S8" s="140">
        <f t="shared" ref="S8:S23" si="33">IF(AW8=0,AL8,"속도계이상")</f>
        <v>3</v>
      </c>
      <c r="T8" s="140">
        <f t="shared" ref="T8:T23" si="34">IF(AW8=0,AM8,"속도계이상")</f>
        <v>58</v>
      </c>
      <c r="U8" t="s">
        <v>117</v>
      </c>
      <c r="V8" s="5" t="s">
        <v>119</v>
      </c>
      <c r="W8" t="s">
        <v>117</v>
      </c>
      <c r="X8" s="5" t="s">
        <v>119</v>
      </c>
      <c r="Y8" t="s">
        <v>275</v>
      </c>
      <c r="Z8" t="s">
        <v>169</v>
      </c>
      <c r="AA8" t="s">
        <v>173</v>
      </c>
      <c r="AB8">
        <v>533</v>
      </c>
      <c r="AC8" s="1">
        <v>3228.2330000000002</v>
      </c>
      <c r="AD8" s="1">
        <v>1564.2650000000001</v>
      </c>
      <c r="AE8" s="28">
        <v>2.0640000000000001</v>
      </c>
      <c r="AF8">
        <v>2.5</v>
      </c>
      <c r="AG8">
        <v>5.085</v>
      </c>
      <c r="AH8">
        <v>263.39013599999998</v>
      </c>
      <c r="AI8">
        <v>7.7976549999999998</v>
      </c>
      <c r="AJ8">
        <v>92.504035000000002</v>
      </c>
      <c r="AK8">
        <v>507</v>
      </c>
      <c r="AL8">
        <v>3</v>
      </c>
      <c r="AM8">
        <v>58</v>
      </c>
      <c r="AN8">
        <v>71</v>
      </c>
      <c r="AO8">
        <v>12.256468</v>
      </c>
      <c r="AP8">
        <v>57.5</v>
      </c>
      <c r="AQ8">
        <v>0</v>
      </c>
      <c r="AR8">
        <v>19</v>
      </c>
      <c r="AS8">
        <v>8572</v>
      </c>
      <c r="AT8">
        <v>9.2999999999999999E-2</v>
      </c>
      <c r="AU8">
        <v>1.7969999999999999</v>
      </c>
      <c r="AV8">
        <v>21922</v>
      </c>
      <c r="AW8">
        <v>0</v>
      </c>
      <c r="AX8" s="29">
        <v>0.42</v>
      </c>
      <c r="AY8">
        <v>0.8256</v>
      </c>
      <c r="AZ8" t="s">
        <v>67</v>
      </c>
      <c r="BA8" t="s">
        <v>212</v>
      </c>
      <c r="BB8">
        <v>1</v>
      </c>
      <c r="BC8" t="s">
        <v>213</v>
      </c>
      <c r="BD8">
        <v>8</v>
      </c>
      <c r="BE8">
        <v>10667.468000000001</v>
      </c>
      <c r="BF8">
        <v>0.30262410911380283</v>
      </c>
      <c r="BG8">
        <v>0.24984646448435563</v>
      </c>
      <c r="BH8">
        <v>87146.145000000004</v>
      </c>
      <c r="BI8">
        <v>3.7043899073217756E-2</v>
      </c>
      <c r="BJ8">
        <v>3.0583443074848581E-2</v>
      </c>
      <c r="BK8">
        <v>1</v>
      </c>
      <c r="BL8" t="s">
        <v>67</v>
      </c>
      <c r="BM8">
        <v>0</v>
      </c>
      <c r="BN8" t="s">
        <v>209</v>
      </c>
    </row>
    <row r="9" spans="1:66">
      <c r="A9" s="141" t="str">
        <f t="shared" si="20"/>
        <v>태양여객</v>
      </c>
      <c r="B9" s="141" t="str">
        <f t="shared" si="1"/>
        <v>583</v>
      </c>
      <c r="C9" s="142" t="str">
        <f t="shared" si="21"/>
        <v>71바6557</v>
      </c>
      <c r="D9" s="130" t="str">
        <f t="shared" si="22"/>
        <v>중형</v>
      </c>
      <c r="E9" s="126" t="str">
        <f t="shared" si="16"/>
        <v>B</v>
      </c>
      <c r="F9" s="149">
        <f t="shared" si="17"/>
        <v>0.91740740740740734</v>
      </c>
      <c r="G9" s="150">
        <f t="shared" si="18"/>
        <v>2.4769999999999999</v>
      </c>
      <c r="H9" s="151">
        <f t="shared" si="19"/>
        <v>2.7</v>
      </c>
      <c r="I9" s="152">
        <f t="shared" si="23"/>
        <v>6145.0129999999999</v>
      </c>
      <c r="J9" s="153">
        <f t="shared" si="24"/>
        <v>2.4630557567985486E-2</v>
      </c>
      <c r="K9" s="153">
        <f t="shared" si="25"/>
        <v>0.37719769336016706</v>
      </c>
      <c r="L9" s="153">
        <f t="shared" si="26"/>
        <v>0.2650930111946061</v>
      </c>
      <c r="M9" s="154">
        <f t="shared" si="27"/>
        <v>10.496</v>
      </c>
      <c r="N9" s="155">
        <f t="shared" si="28"/>
        <v>0</v>
      </c>
      <c r="O9" s="155">
        <f t="shared" si="29"/>
        <v>11.733000000000001</v>
      </c>
      <c r="P9" s="156">
        <f t="shared" si="30"/>
        <v>3.3083333333333331</v>
      </c>
      <c r="Q9" s="157">
        <f t="shared" si="31"/>
        <v>104</v>
      </c>
      <c r="R9" s="158">
        <f t="shared" si="32"/>
        <v>24.482305221253494</v>
      </c>
      <c r="S9" s="143">
        <f t="shared" si="33"/>
        <v>0</v>
      </c>
      <c r="T9" s="143">
        <f t="shared" si="34"/>
        <v>721</v>
      </c>
      <c r="U9" t="s">
        <v>117</v>
      </c>
      <c r="V9" s="5" t="s">
        <v>120</v>
      </c>
      <c r="W9" t="s">
        <v>117</v>
      </c>
      <c r="X9" s="5" t="s">
        <v>120</v>
      </c>
      <c r="Y9" t="s">
        <v>177</v>
      </c>
      <c r="Z9" t="s">
        <v>169</v>
      </c>
      <c r="AA9" t="s">
        <v>48</v>
      </c>
      <c r="AB9">
        <v>533</v>
      </c>
      <c r="AC9" s="1">
        <v>6145.0129999999999</v>
      </c>
      <c r="AD9" s="1">
        <v>2480.96</v>
      </c>
      <c r="AE9" s="28">
        <v>2.4769999999999999</v>
      </c>
      <c r="AF9">
        <v>2.7</v>
      </c>
      <c r="AG9">
        <v>10.496</v>
      </c>
      <c r="AH9">
        <v>419.608812</v>
      </c>
      <c r="AI9">
        <v>10.335198999999999</v>
      </c>
      <c r="AJ9">
        <v>158.275476</v>
      </c>
      <c r="AK9">
        <v>1629</v>
      </c>
      <c r="AL9">
        <v>0</v>
      </c>
      <c r="AM9">
        <v>721</v>
      </c>
      <c r="AN9">
        <v>104</v>
      </c>
      <c r="AO9">
        <v>14.644622999999999</v>
      </c>
      <c r="AP9">
        <v>4304.3</v>
      </c>
      <c r="AQ9">
        <v>198.5</v>
      </c>
      <c r="AR9">
        <v>152</v>
      </c>
      <c r="AS9">
        <v>86160</v>
      </c>
      <c r="AT9">
        <v>0</v>
      </c>
      <c r="AU9">
        <v>11.733000000000001</v>
      </c>
      <c r="AV9">
        <v>53017</v>
      </c>
      <c r="AW9">
        <v>0</v>
      </c>
      <c r="AX9" s="29">
        <v>0.59</v>
      </c>
      <c r="AY9">
        <v>0.91740740740740734</v>
      </c>
      <c r="AZ9" t="s">
        <v>68</v>
      </c>
      <c r="BA9" t="s">
        <v>215</v>
      </c>
      <c r="BB9">
        <v>2</v>
      </c>
      <c r="BC9" t="s">
        <v>232</v>
      </c>
      <c r="BD9">
        <v>11</v>
      </c>
      <c r="BE9">
        <v>35208.745999999999</v>
      </c>
      <c r="BF9">
        <v>0.17453086798376743</v>
      </c>
      <c r="BG9">
        <v>0.16011591110955256</v>
      </c>
      <c r="BH9">
        <v>87146.145000000004</v>
      </c>
      <c r="BI9">
        <v>7.0513882168855541E-2</v>
      </c>
      <c r="BJ9">
        <v>6.4689957826761166E-2</v>
      </c>
      <c r="BK9">
        <v>1</v>
      </c>
      <c r="BL9" t="s">
        <v>68</v>
      </c>
      <c r="BM9">
        <v>0</v>
      </c>
      <c r="BN9" t="s">
        <v>209</v>
      </c>
    </row>
    <row r="10" spans="1:66">
      <c r="A10" s="138" t="str">
        <f t="shared" si="20"/>
        <v>태양여객</v>
      </c>
      <c r="B10" s="138" t="str">
        <f t="shared" si="1"/>
        <v>583</v>
      </c>
      <c r="C10" s="139" t="str">
        <f t="shared" si="21"/>
        <v>71바7013</v>
      </c>
      <c r="D10" s="113" t="str">
        <f t="shared" si="22"/>
        <v>중형</v>
      </c>
      <c r="E10" s="109" t="str">
        <f t="shared" si="16"/>
        <v>C</v>
      </c>
      <c r="F10" s="159">
        <f t="shared" si="17"/>
        <v>0.85961538461538456</v>
      </c>
      <c r="G10" s="160">
        <f t="shared" si="18"/>
        <v>2.2349999999999999</v>
      </c>
      <c r="H10" s="161">
        <f t="shared" si="19"/>
        <v>2.6</v>
      </c>
      <c r="I10" s="162">
        <f t="shared" si="23"/>
        <v>5130.4589999999998</v>
      </c>
      <c r="J10" s="163">
        <f t="shared" si="24"/>
        <v>2.658711063560593E-2</v>
      </c>
      <c r="K10" s="163">
        <f t="shared" si="25"/>
        <v>0.36609150445732241</v>
      </c>
      <c r="L10" s="163">
        <f t="shared" si="26"/>
        <v>0.21382102459058733</v>
      </c>
      <c r="M10" s="164">
        <f t="shared" si="27"/>
        <v>11.861000000000001</v>
      </c>
      <c r="N10" s="165">
        <f t="shared" si="28"/>
        <v>1.9E-2</v>
      </c>
      <c r="O10" s="165">
        <f t="shared" si="29"/>
        <v>22.337</v>
      </c>
      <c r="P10" s="166">
        <f t="shared" si="30"/>
        <v>15.878333333333334</v>
      </c>
      <c r="Q10" s="167">
        <f t="shared" si="31"/>
        <v>102</v>
      </c>
      <c r="R10" s="168">
        <f t="shared" si="32"/>
        <v>25.095138015753236</v>
      </c>
      <c r="S10" s="140">
        <f t="shared" si="33"/>
        <v>1</v>
      </c>
      <c r="T10" s="140">
        <f t="shared" si="34"/>
        <v>1146</v>
      </c>
      <c r="U10" t="s">
        <v>117</v>
      </c>
      <c r="V10" t="s">
        <v>120</v>
      </c>
      <c r="W10" s="4" t="s">
        <v>117</v>
      </c>
      <c r="X10" t="s">
        <v>120</v>
      </c>
      <c r="Y10" s="4" t="s">
        <v>178</v>
      </c>
      <c r="Z10" s="4" t="s">
        <v>169</v>
      </c>
      <c r="AA10" s="4" t="s">
        <v>48</v>
      </c>
      <c r="AB10" s="4">
        <v>533</v>
      </c>
      <c r="AC10" s="4">
        <v>5130.4589999999998</v>
      </c>
      <c r="AD10" s="4">
        <v>2295.1619999999998</v>
      </c>
      <c r="AE10" s="4">
        <v>2.2349999999999999</v>
      </c>
      <c r="AF10" s="4">
        <v>2.6</v>
      </c>
      <c r="AG10" s="4">
        <v>11.861000000000001</v>
      </c>
      <c r="AH10" s="4">
        <v>336.62631199999998</v>
      </c>
      <c r="AI10" s="4">
        <v>8.9499209999999998</v>
      </c>
      <c r="AJ10" s="4">
        <v>123.23603300000001</v>
      </c>
      <c r="AK10" s="4">
        <v>1097</v>
      </c>
      <c r="AL10" s="4">
        <v>1</v>
      </c>
      <c r="AM10" s="4">
        <v>1146</v>
      </c>
      <c r="AN10" s="4">
        <v>102</v>
      </c>
      <c r="AO10" s="4">
        <v>15.240812999999999</v>
      </c>
      <c r="AP10" s="4">
        <v>4034</v>
      </c>
      <c r="AQ10" s="4">
        <v>952.7</v>
      </c>
      <c r="AR10" s="4">
        <v>80</v>
      </c>
      <c r="AS10" s="4">
        <v>43412</v>
      </c>
      <c r="AT10" s="4">
        <v>1.9E-2</v>
      </c>
      <c r="AU10" s="4">
        <v>22.337</v>
      </c>
      <c r="AV10" s="4">
        <v>46479</v>
      </c>
      <c r="AW10" s="4">
        <v>0</v>
      </c>
      <c r="AX10" s="30">
        <v>0.56000000000000005</v>
      </c>
      <c r="AY10">
        <v>0.85961538461538456</v>
      </c>
      <c r="AZ10" t="s">
        <v>69</v>
      </c>
      <c r="BA10" t="s">
        <v>215</v>
      </c>
      <c r="BB10">
        <v>2</v>
      </c>
      <c r="BC10" t="s">
        <v>217</v>
      </c>
      <c r="BD10">
        <v>9</v>
      </c>
      <c r="BE10">
        <v>35208.745999999999</v>
      </c>
      <c r="BF10">
        <v>0.14571547080944036</v>
      </c>
      <c r="BG10">
        <v>0.12525926048426891</v>
      </c>
      <c r="BH10">
        <v>87146.145000000004</v>
      </c>
      <c r="BI10">
        <v>5.8871898464355477E-2</v>
      </c>
      <c r="BJ10">
        <v>5.0607189641474801E-2</v>
      </c>
      <c r="BK10">
        <v>1</v>
      </c>
      <c r="BL10" t="s">
        <v>69</v>
      </c>
      <c r="BM10">
        <v>0</v>
      </c>
      <c r="BN10" t="s">
        <v>209</v>
      </c>
    </row>
    <row r="11" spans="1:66">
      <c r="A11" s="141" t="str">
        <f t="shared" si="20"/>
        <v>태양여객</v>
      </c>
      <c r="B11" s="141" t="str">
        <f t="shared" si="1"/>
        <v>583</v>
      </c>
      <c r="C11" s="142" t="str">
        <f t="shared" si="21"/>
        <v>71바7158</v>
      </c>
      <c r="D11" s="130" t="str">
        <f t="shared" si="22"/>
        <v>중형</v>
      </c>
      <c r="E11" s="126" t="str">
        <f t="shared" si="16"/>
        <v>C</v>
      </c>
      <c r="F11" s="149">
        <f t="shared" si="17"/>
        <v>0.86538461538461531</v>
      </c>
      <c r="G11" s="150">
        <f t="shared" si="18"/>
        <v>2.25</v>
      </c>
      <c r="H11" s="151">
        <f t="shared" si="19"/>
        <v>2.6</v>
      </c>
      <c r="I11" s="152">
        <f t="shared" si="23"/>
        <v>6008.5990000000002</v>
      </c>
      <c r="J11" s="153">
        <f t="shared" si="24"/>
        <v>2.0875480660099411E-2</v>
      </c>
      <c r="K11" s="153">
        <f t="shared" si="25"/>
        <v>0.44932828702534994</v>
      </c>
      <c r="L11" s="153">
        <f t="shared" si="26"/>
        <v>0.32420203112239643</v>
      </c>
      <c r="M11" s="154">
        <f t="shared" si="27"/>
        <v>12.641</v>
      </c>
      <c r="N11" s="155">
        <f t="shared" si="28"/>
        <v>0.36599999999999999</v>
      </c>
      <c r="O11" s="155">
        <f t="shared" si="29"/>
        <v>19.738</v>
      </c>
      <c r="P11" s="156">
        <f t="shared" si="30"/>
        <v>37.866666666666667</v>
      </c>
      <c r="Q11" s="157">
        <f t="shared" si="31"/>
        <v>103</v>
      </c>
      <c r="R11" s="158">
        <f t="shared" si="32"/>
        <v>27.278777053440862</v>
      </c>
      <c r="S11" s="143">
        <f t="shared" si="33"/>
        <v>22</v>
      </c>
      <c r="T11" s="143">
        <f t="shared" si="34"/>
        <v>1186</v>
      </c>
      <c r="U11" t="s">
        <v>117</v>
      </c>
      <c r="V11" s="5" t="s">
        <v>120</v>
      </c>
      <c r="W11" t="s">
        <v>117</v>
      </c>
      <c r="X11" s="5" t="s">
        <v>120</v>
      </c>
      <c r="Y11" t="s">
        <v>179</v>
      </c>
      <c r="Z11" t="s">
        <v>169</v>
      </c>
      <c r="AA11" t="s">
        <v>48</v>
      </c>
      <c r="AB11">
        <v>533</v>
      </c>
      <c r="AC11" s="1">
        <v>6008.5990000000002</v>
      </c>
      <c r="AD11" s="1">
        <v>2670.4609999999998</v>
      </c>
      <c r="AE11" s="28">
        <v>2.25</v>
      </c>
      <c r="AF11">
        <v>2.6</v>
      </c>
      <c r="AG11">
        <v>12.641</v>
      </c>
      <c r="AH11">
        <v>415.75689399999999</v>
      </c>
      <c r="AI11">
        <v>8.6791250000000009</v>
      </c>
      <c r="AJ11">
        <v>186.81133299999999</v>
      </c>
      <c r="AK11">
        <v>1948</v>
      </c>
      <c r="AL11">
        <v>22</v>
      </c>
      <c r="AM11">
        <v>1186</v>
      </c>
      <c r="AN11">
        <v>103</v>
      </c>
      <c r="AO11">
        <v>14.452192999999999</v>
      </c>
      <c r="AP11">
        <v>11610.6</v>
      </c>
      <c r="AQ11">
        <v>2272</v>
      </c>
      <c r="AR11">
        <v>225</v>
      </c>
      <c r="AS11">
        <v>189272</v>
      </c>
      <c r="AT11">
        <v>0.36599999999999999</v>
      </c>
      <c r="AU11">
        <v>19.738</v>
      </c>
      <c r="AV11">
        <v>0</v>
      </c>
      <c r="AW11">
        <v>0</v>
      </c>
      <c r="AX11" s="29">
        <v>0.54</v>
      </c>
      <c r="AY11">
        <v>0.86538461538461531</v>
      </c>
      <c r="AZ11" t="s">
        <v>69</v>
      </c>
      <c r="BA11" t="s">
        <v>215</v>
      </c>
      <c r="BB11">
        <v>1</v>
      </c>
      <c r="BC11" t="s">
        <v>216</v>
      </c>
      <c r="BD11">
        <v>1</v>
      </c>
      <c r="BE11">
        <v>35208.745999999999</v>
      </c>
      <c r="BF11">
        <v>0.17065643292152469</v>
      </c>
      <c r="BG11">
        <v>0.14768345156670404</v>
      </c>
      <c r="BH11">
        <v>87146.145000000004</v>
      </c>
      <c r="BI11">
        <v>6.894853467126974E-2</v>
      </c>
      <c r="BJ11">
        <v>5.966700115782958E-2</v>
      </c>
      <c r="BK11">
        <v>1</v>
      </c>
      <c r="BL11" t="s">
        <v>69</v>
      </c>
      <c r="BM11">
        <v>0</v>
      </c>
      <c r="BN11" t="s">
        <v>209</v>
      </c>
    </row>
    <row r="12" spans="1:66" s="2" customFormat="1">
      <c r="A12" s="138" t="str">
        <f t="shared" si="20"/>
        <v>태양여객</v>
      </c>
      <c r="B12" s="138" t="str">
        <f t="shared" si="1"/>
        <v>583</v>
      </c>
      <c r="C12" s="139" t="str">
        <f t="shared" si="21"/>
        <v>71바7403</v>
      </c>
      <c r="D12" s="113" t="str">
        <f t="shared" si="22"/>
        <v>중형</v>
      </c>
      <c r="E12" s="109" t="str">
        <f t="shared" si="16"/>
        <v>B</v>
      </c>
      <c r="F12" s="159">
        <f t="shared" si="17"/>
        <v>0.93481481481481477</v>
      </c>
      <c r="G12" s="160">
        <f t="shared" si="18"/>
        <v>2.524</v>
      </c>
      <c r="H12" s="161">
        <f t="shared" si="19"/>
        <v>2.7</v>
      </c>
      <c r="I12" s="162">
        <f t="shared" si="23"/>
        <v>5614.5460000000003</v>
      </c>
      <c r="J12" s="163">
        <f t="shared" si="24"/>
        <v>2.2559294938139979E-2</v>
      </c>
      <c r="K12" s="163">
        <f t="shared" si="25"/>
        <v>0.34239167425513833</v>
      </c>
      <c r="L12" s="163">
        <f t="shared" si="26"/>
        <v>0.2345692777296686</v>
      </c>
      <c r="M12" s="164">
        <f t="shared" si="27"/>
        <v>9.86</v>
      </c>
      <c r="N12" s="165">
        <f t="shared" si="28"/>
        <v>1.7999999999999999E-2</v>
      </c>
      <c r="O12" s="165">
        <f t="shared" si="29"/>
        <v>6.9279999999999999</v>
      </c>
      <c r="P12" s="166">
        <f t="shared" si="30"/>
        <v>6.4749999999999996</v>
      </c>
      <c r="Q12" s="167">
        <f t="shared" si="31"/>
        <v>104</v>
      </c>
      <c r="R12" s="168">
        <f t="shared" si="32"/>
        <v>25.331627403161399</v>
      </c>
      <c r="S12" s="140">
        <f t="shared" si="33"/>
        <v>1</v>
      </c>
      <c r="T12" s="140">
        <f t="shared" si="34"/>
        <v>389</v>
      </c>
      <c r="U12" t="s">
        <v>117</v>
      </c>
      <c r="V12" s="5" t="s">
        <v>120</v>
      </c>
      <c r="W12" t="s">
        <v>117</v>
      </c>
      <c r="X12" s="5" t="s">
        <v>120</v>
      </c>
      <c r="Y12" t="s">
        <v>180</v>
      </c>
      <c r="Z12" t="s">
        <v>169</v>
      </c>
      <c r="AA12" t="s">
        <v>48</v>
      </c>
      <c r="AB12">
        <v>533</v>
      </c>
      <c r="AC12" s="1">
        <v>5614.5460000000003</v>
      </c>
      <c r="AD12" s="1">
        <v>2224.1469999999999</v>
      </c>
      <c r="AE12" s="28">
        <v>2.524</v>
      </c>
      <c r="AF12">
        <v>2.7</v>
      </c>
      <c r="AG12">
        <v>9.86</v>
      </c>
      <c r="AH12">
        <v>349.01516299999997</v>
      </c>
      <c r="AI12">
        <v>7.8735359999999996</v>
      </c>
      <c r="AJ12">
        <v>119.499886</v>
      </c>
      <c r="AK12">
        <v>1317</v>
      </c>
      <c r="AL12">
        <v>1</v>
      </c>
      <c r="AM12">
        <v>389</v>
      </c>
      <c r="AN12">
        <v>104</v>
      </c>
      <c r="AO12">
        <v>16.086825000000001</v>
      </c>
      <c r="AP12">
        <v>2747.9</v>
      </c>
      <c r="AQ12">
        <v>388.5</v>
      </c>
      <c r="AR12">
        <v>78</v>
      </c>
      <c r="AS12">
        <v>32543</v>
      </c>
      <c r="AT12">
        <v>1.7999999999999999E-2</v>
      </c>
      <c r="AU12">
        <v>6.9279999999999999</v>
      </c>
      <c r="AV12">
        <v>51033</v>
      </c>
      <c r="AW12">
        <v>0</v>
      </c>
      <c r="AX12" s="29">
        <v>0.56000000000000005</v>
      </c>
      <c r="AY12" s="2">
        <v>0.93481481481481477</v>
      </c>
      <c r="AZ12" s="2" t="s">
        <v>68</v>
      </c>
      <c r="BA12" s="2" t="s">
        <v>215</v>
      </c>
      <c r="BB12" s="2">
        <v>1</v>
      </c>
      <c r="BC12" s="2" t="s">
        <v>233</v>
      </c>
      <c r="BD12" s="2">
        <v>9</v>
      </c>
      <c r="BE12" s="2">
        <v>35208.745999999999</v>
      </c>
      <c r="BF12" s="2">
        <v>0.15946452622879556</v>
      </c>
      <c r="BG12" s="2">
        <v>0.14906980155610369</v>
      </c>
      <c r="BH12" s="2">
        <v>87146.145000000004</v>
      </c>
      <c r="BI12" s="2">
        <v>6.4426785602507142E-2</v>
      </c>
      <c r="BJ12" s="2">
        <v>6.0227113652121488E-2</v>
      </c>
      <c r="BK12" s="2">
        <v>1</v>
      </c>
      <c r="BL12" s="2" t="s">
        <v>68</v>
      </c>
      <c r="BM12" s="2">
        <v>0</v>
      </c>
      <c r="BN12" s="2" t="s">
        <v>209</v>
      </c>
    </row>
    <row r="13" spans="1:66">
      <c r="A13" s="141" t="str">
        <f t="shared" si="20"/>
        <v>태양여객</v>
      </c>
      <c r="B13" s="141" t="str">
        <f t="shared" si="1"/>
        <v>583</v>
      </c>
      <c r="C13" s="142" t="str">
        <f t="shared" si="21"/>
        <v>71바7407</v>
      </c>
      <c r="D13" s="130" t="str">
        <f t="shared" si="22"/>
        <v>중형</v>
      </c>
      <c r="E13" s="126" t="str">
        <f t="shared" si="16"/>
        <v>C</v>
      </c>
      <c r="F13" s="149">
        <f t="shared" si="17"/>
        <v>0.85444444444444434</v>
      </c>
      <c r="G13" s="150">
        <f t="shared" si="18"/>
        <v>2.3069999999999999</v>
      </c>
      <c r="H13" s="151">
        <f t="shared" si="19"/>
        <v>2.7</v>
      </c>
      <c r="I13" s="152">
        <f t="shared" si="23"/>
        <v>6146.8069999999998</v>
      </c>
      <c r="J13" s="153">
        <f t="shared" si="24"/>
        <v>3.202673639941065E-2</v>
      </c>
      <c r="K13" s="153">
        <f t="shared" si="25"/>
        <v>0.3277395447977286</v>
      </c>
      <c r="L13" s="153">
        <f t="shared" si="26"/>
        <v>0.20791282368227929</v>
      </c>
      <c r="M13" s="154">
        <f t="shared" si="27"/>
        <v>11.11</v>
      </c>
      <c r="N13" s="155">
        <f t="shared" si="28"/>
        <v>1.6E-2</v>
      </c>
      <c r="O13" s="155">
        <f t="shared" si="29"/>
        <v>5.7590000000000003</v>
      </c>
      <c r="P13" s="156">
        <f t="shared" si="30"/>
        <v>14.026666666666667</v>
      </c>
      <c r="Q13" s="157">
        <f t="shared" si="31"/>
        <v>102</v>
      </c>
      <c r="R13" s="158">
        <f t="shared" si="32"/>
        <v>25.322698948910208</v>
      </c>
      <c r="S13" s="143">
        <f t="shared" si="33"/>
        <v>1</v>
      </c>
      <c r="T13" s="143">
        <f t="shared" si="34"/>
        <v>354</v>
      </c>
      <c r="U13" t="s">
        <v>117</v>
      </c>
      <c r="V13" t="s">
        <v>120</v>
      </c>
      <c r="W13" s="4" t="s">
        <v>117</v>
      </c>
      <c r="X13" t="s">
        <v>120</v>
      </c>
      <c r="Y13" s="4" t="s">
        <v>181</v>
      </c>
      <c r="Z13" s="4" t="s">
        <v>169</v>
      </c>
      <c r="AA13" s="4" t="s">
        <v>48</v>
      </c>
      <c r="AB13" s="4">
        <v>533</v>
      </c>
      <c r="AC13" s="4">
        <v>6146.8069999999998</v>
      </c>
      <c r="AD13" s="4">
        <v>2664.2150000000001</v>
      </c>
      <c r="AE13" s="4">
        <v>2.3069999999999999</v>
      </c>
      <c r="AF13" s="4">
        <v>2.7</v>
      </c>
      <c r="AG13" s="4">
        <v>11.11</v>
      </c>
      <c r="AH13" s="4">
        <v>379.141254</v>
      </c>
      <c r="AI13" s="4">
        <v>12.142657</v>
      </c>
      <c r="AJ13" s="4">
        <v>124.25958199999999</v>
      </c>
      <c r="AK13" s="4">
        <v>1278</v>
      </c>
      <c r="AL13" s="4">
        <v>1</v>
      </c>
      <c r="AM13" s="4">
        <v>354</v>
      </c>
      <c r="AN13" s="4">
        <v>102</v>
      </c>
      <c r="AO13" s="4">
        <v>16.212444999999999</v>
      </c>
      <c r="AP13" s="4">
        <v>3197.3</v>
      </c>
      <c r="AQ13" s="4">
        <v>841.6</v>
      </c>
      <c r="AR13" s="4">
        <v>45</v>
      </c>
      <c r="AS13" s="4">
        <v>18815</v>
      </c>
      <c r="AT13" s="4">
        <v>1.6E-2</v>
      </c>
      <c r="AU13" s="4">
        <v>5.7590000000000003</v>
      </c>
      <c r="AV13" s="4">
        <v>49586</v>
      </c>
      <c r="AW13" s="4">
        <v>0</v>
      </c>
      <c r="AX13" s="30">
        <v>0.55000000000000004</v>
      </c>
      <c r="AY13">
        <v>0.85444444444444434</v>
      </c>
      <c r="AZ13" t="s">
        <v>69</v>
      </c>
      <c r="BA13" t="s">
        <v>215</v>
      </c>
      <c r="BB13">
        <v>3</v>
      </c>
      <c r="BC13" t="s">
        <v>231</v>
      </c>
      <c r="BD13">
        <v>7</v>
      </c>
      <c r="BE13">
        <v>35208.745999999999</v>
      </c>
      <c r="BF13">
        <v>0.17458182123271304</v>
      </c>
      <c r="BG13">
        <v>0.14917046725328478</v>
      </c>
      <c r="BH13">
        <v>87146.145000000004</v>
      </c>
      <c r="BI13">
        <v>7.0534468277397691E-2</v>
      </c>
      <c r="BJ13">
        <v>6.0267784561465351E-2</v>
      </c>
      <c r="BK13">
        <v>1</v>
      </c>
      <c r="BL13" t="s">
        <v>69</v>
      </c>
      <c r="BM13">
        <v>0</v>
      </c>
      <c r="BN13" t="s">
        <v>209</v>
      </c>
    </row>
    <row r="14" spans="1:66">
      <c r="A14" s="138" t="str">
        <f t="shared" si="20"/>
        <v>태양여객</v>
      </c>
      <c r="B14" s="138" t="str">
        <f t="shared" si="1"/>
        <v>583</v>
      </c>
      <c r="C14" s="139" t="str">
        <f t="shared" si="21"/>
        <v>72바1870</v>
      </c>
      <c r="D14" s="113" t="str">
        <f t="shared" si="22"/>
        <v>중형</v>
      </c>
      <c r="E14" s="109" t="str">
        <f t="shared" si="16"/>
        <v>S</v>
      </c>
      <c r="F14" s="159">
        <f t="shared" si="17"/>
        <v>1.0165384615384614</v>
      </c>
      <c r="G14" s="160">
        <f t="shared" si="18"/>
        <v>2.6429999999999998</v>
      </c>
      <c r="H14" s="161">
        <f t="shared" si="19"/>
        <v>2.6</v>
      </c>
      <c r="I14" s="162">
        <f t="shared" si="23"/>
        <v>6163.3220000000001</v>
      </c>
      <c r="J14" s="163">
        <f t="shared" si="24"/>
        <v>4.0494115799720294E-2</v>
      </c>
      <c r="K14" s="163">
        <f t="shared" si="25"/>
        <v>0.35104548083534337</v>
      </c>
      <c r="L14" s="163">
        <f t="shared" si="26"/>
        <v>0.21644171763214706</v>
      </c>
      <c r="M14" s="164">
        <f t="shared" si="27"/>
        <v>10.936</v>
      </c>
      <c r="N14" s="165">
        <f t="shared" si="28"/>
        <v>4.9000000000000002E-2</v>
      </c>
      <c r="O14" s="165">
        <f t="shared" si="29"/>
        <v>24.97</v>
      </c>
      <c r="P14" s="166">
        <f t="shared" si="30"/>
        <v>15.693333333333333</v>
      </c>
      <c r="Q14" s="167">
        <f t="shared" si="31"/>
        <v>106</v>
      </c>
      <c r="R14" s="168">
        <f t="shared" si="32"/>
        <v>25.903072932442409</v>
      </c>
      <c r="S14" s="140">
        <f t="shared" si="33"/>
        <v>3</v>
      </c>
      <c r="T14" s="140">
        <f t="shared" si="34"/>
        <v>1539</v>
      </c>
      <c r="U14" t="s">
        <v>117</v>
      </c>
      <c r="V14" s="5" t="s">
        <v>120</v>
      </c>
      <c r="W14" t="s">
        <v>117</v>
      </c>
      <c r="X14" s="5" t="s">
        <v>120</v>
      </c>
      <c r="Y14" t="s">
        <v>182</v>
      </c>
      <c r="Z14" t="s">
        <v>169</v>
      </c>
      <c r="AA14" t="s">
        <v>48</v>
      </c>
      <c r="AB14">
        <v>533</v>
      </c>
      <c r="AC14" s="1">
        <v>6163.3220000000001</v>
      </c>
      <c r="AD14" s="1">
        <v>2332.0079999999998</v>
      </c>
      <c r="AE14" s="28">
        <v>2.6429999999999998</v>
      </c>
      <c r="AF14">
        <v>2.6</v>
      </c>
      <c r="AG14">
        <v>10.936</v>
      </c>
      <c r="AH14">
        <v>391.04906199999999</v>
      </c>
      <c r="AI14">
        <v>15.835186</v>
      </c>
      <c r="AJ14">
        <v>137.276006</v>
      </c>
      <c r="AK14">
        <v>1334</v>
      </c>
      <c r="AL14">
        <v>3</v>
      </c>
      <c r="AM14">
        <v>1539</v>
      </c>
      <c r="AN14">
        <v>106</v>
      </c>
      <c r="AO14">
        <v>15.760994</v>
      </c>
      <c r="AP14">
        <v>5426</v>
      </c>
      <c r="AQ14">
        <v>941.6</v>
      </c>
      <c r="AR14">
        <v>95</v>
      </c>
      <c r="AS14">
        <v>50882</v>
      </c>
      <c r="AT14">
        <v>4.9000000000000002E-2</v>
      </c>
      <c r="AU14">
        <v>24.97</v>
      </c>
      <c r="AV14">
        <v>49651</v>
      </c>
      <c r="AW14">
        <v>0</v>
      </c>
      <c r="AX14" s="29">
        <v>0.61</v>
      </c>
      <c r="AY14">
        <v>1.0165384615384614</v>
      </c>
      <c r="AZ14" t="s">
        <v>71</v>
      </c>
      <c r="BA14" t="s">
        <v>215</v>
      </c>
      <c r="BB14">
        <v>1</v>
      </c>
      <c r="BC14" t="s">
        <v>265</v>
      </c>
      <c r="BD14">
        <v>8</v>
      </c>
      <c r="BE14">
        <v>35208.745999999999</v>
      </c>
      <c r="BF14">
        <v>0.17505088082375897</v>
      </c>
      <c r="BG14">
        <v>0.1779459530835365</v>
      </c>
      <c r="BH14">
        <v>87146.145000000004</v>
      </c>
      <c r="BI14">
        <v>7.072397752074977E-2</v>
      </c>
      <c r="BJ14">
        <v>7.1893643302823704E-2</v>
      </c>
      <c r="BK14">
        <v>1</v>
      </c>
      <c r="BL14" t="s">
        <v>66</v>
      </c>
      <c r="BM14">
        <v>1</v>
      </c>
      <c r="BN14" t="s">
        <v>225</v>
      </c>
    </row>
    <row r="15" spans="1:66">
      <c r="A15" s="141" t="str">
        <f t="shared" si="20"/>
        <v>태양여객</v>
      </c>
      <c r="B15" s="141" t="str">
        <f t="shared" si="1"/>
        <v>590</v>
      </c>
      <c r="C15" s="142" t="str">
        <f t="shared" si="21"/>
        <v>71바5261</v>
      </c>
      <c r="D15" s="130" t="str">
        <f t="shared" si="22"/>
        <v>중형</v>
      </c>
      <c r="E15" s="126" t="str">
        <f t="shared" si="16"/>
        <v>D</v>
      </c>
      <c r="F15" s="149">
        <f t="shared" si="17"/>
        <v>0.81740740740740725</v>
      </c>
      <c r="G15" s="150">
        <f t="shared" si="18"/>
        <v>2.2069999999999999</v>
      </c>
      <c r="H15" s="151">
        <f t="shared" si="19"/>
        <v>2.7</v>
      </c>
      <c r="I15" s="152">
        <f t="shared" si="23"/>
        <v>1406.98</v>
      </c>
      <c r="J15" s="153">
        <f t="shared" si="24"/>
        <v>4.6649020482568915E-2</v>
      </c>
      <c r="K15" s="153">
        <f t="shared" si="25"/>
        <v>0.38154285547551114</v>
      </c>
      <c r="L15" s="153">
        <f t="shared" si="26"/>
        <v>0.20966893630328789</v>
      </c>
      <c r="M15" s="154">
        <f t="shared" si="27"/>
        <v>10.81</v>
      </c>
      <c r="N15" s="155">
        <f t="shared" si="28"/>
        <v>0.995</v>
      </c>
      <c r="O15" s="155">
        <f t="shared" si="29"/>
        <v>28.713999999999999</v>
      </c>
      <c r="P15" s="156">
        <f t="shared" si="30"/>
        <v>0</v>
      </c>
      <c r="Q15" s="157">
        <f t="shared" si="31"/>
        <v>81</v>
      </c>
      <c r="R15" s="158">
        <f t="shared" si="32"/>
        <v>27.29893052639683</v>
      </c>
      <c r="S15" s="143">
        <f t="shared" si="33"/>
        <v>14</v>
      </c>
      <c r="T15" s="143">
        <f t="shared" si="34"/>
        <v>404</v>
      </c>
      <c r="U15" t="s">
        <v>117</v>
      </c>
      <c r="V15" s="5" t="s">
        <v>121</v>
      </c>
      <c r="W15" t="s">
        <v>117</v>
      </c>
      <c r="X15" s="5" t="s">
        <v>121</v>
      </c>
      <c r="Y15" t="s">
        <v>183</v>
      </c>
      <c r="Z15" t="s">
        <v>169</v>
      </c>
      <c r="AA15" t="s">
        <v>48</v>
      </c>
      <c r="AB15">
        <v>533</v>
      </c>
      <c r="AC15" s="1">
        <v>1406.98</v>
      </c>
      <c r="AD15" s="1">
        <v>637.40700000000004</v>
      </c>
      <c r="AE15" s="28">
        <v>2.2069999999999999</v>
      </c>
      <c r="AF15">
        <v>2.7</v>
      </c>
      <c r="AG15">
        <v>10.81</v>
      </c>
      <c r="AH15">
        <v>90.134690000000006</v>
      </c>
      <c r="AI15">
        <v>4.2046950000000001</v>
      </c>
      <c r="AJ15">
        <v>34.390247000000002</v>
      </c>
      <c r="AK15">
        <v>295</v>
      </c>
      <c r="AL15">
        <v>14</v>
      </c>
      <c r="AM15">
        <v>404</v>
      </c>
      <c r="AN15">
        <v>81</v>
      </c>
      <c r="AO15">
        <v>15.60975</v>
      </c>
      <c r="AP15">
        <v>667.9</v>
      </c>
      <c r="AQ15">
        <v>0</v>
      </c>
      <c r="AR15">
        <v>33</v>
      </c>
      <c r="AS15">
        <v>23776</v>
      </c>
      <c r="AT15">
        <v>0.995</v>
      </c>
      <c r="AU15">
        <v>28.713999999999999</v>
      </c>
      <c r="AV15">
        <v>0</v>
      </c>
      <c r="AW15">
        <v>0</v>
      </c>
      <c r="AX15" s="29">
        <v>0.48</v>
      </c>
      <c r="AY15">
        <v>0.81740740740740725</v>
      </c>
      <c r="AZ15" t="s">
        <v>67</v>
      </c>
      <c r="BA15" t="s">
        <v>218</v>
      </c>
      <c r="BB15">
        <v>1</v>
      </c>
      <c r="BC15" t="s">
        <v>346</v>
      </c>
      <c r="BD15">
        <v>1</v>
      </c>
      <c r="BE15">
        <v>10964.07</v>
      </c>
      <c r="BF15">
        <v>0.12832643352331755</v>
      </c>
      <c r="BG15">
        <v>0.10489497732813399</v>
      </c>
      <c r="BH15">
        <v>87146.145000000004</v>
      </c>
      <c r="BI15">
        <v>1.614506298586128E-2</v>
      </c>
      <c r="BJ15">
        <v>1.3197094077702162E-2</v>
      </c>
      <c r="BK15">
        <v>1</v>
      </c>
      <c r="BL15" t="s">
        <v>69</v>
      </c>
      <c r="BM15">
        <v>-1</v>
      </c>
      <c r="BN15" t="s">
        <v>236</v>
      </c>
    </row>
    <row r="16" spans="1:66">
      <c r="A16" s="138" t="str">
        <f t="shared" si="20"/>
        <v>태양여객</v>
      </c>
      <c r="B16" s="138" t="str">
        <f t="shared" si="1"/>
        <v>590</v>
      </c>
      <c r="C16" s="139" t="str">
        <f t="shared" si="21"/>
        <v>71바5653</v>
      </c>
      <c r="D16" s="113" t="str">
        <f t="shared" si="22"/>
        <v>중형</v>
      </c>
      <c r="E16" s="109" t="str">
        <f t="shared" si="16"/>
        <v>C</v>
      </c>
      <c r="F16" s="159">
        <f t="shared" si="17"/>
        <v>0.86461538461538467</v>
      </c>
      <c r="G16" s="160">
        <f t="shared" si="18"/>
        <v>2.2480000000000002</v>
      </c>
      <c r="H16" s="161">
        <f t="shared" si="19"/>
        <v>2.6</v>
      </c>
      <c r="I16" s="162">
        <f t="shared" si="23"/>
        <v>4833.692</v>
      </c>
      <c r="J16" s="163">
        <f t="shared" si="24"/>
        <v>2.3792856226155484E-2</v>
      </c>
      <c r="K16" s="163">
        <f t="shared" si="25"/>
        <v>0.49660621951894829</v>
      </c>
      <c r="L16" s="163">
        <f t="shared" si="26"/>
        <v>0.16384991017218309</v>
      </c>
      <c r="M16" s="164">
        <f t="shared" si="27"/>
        <v>6.9450000000000003</v>
      </c>
      <c r="N16" s="165">
        <f t="shared" si="28"/>
        <v>1.7789999999999999</v>
      </c>
      <c r="O16" s="165">
        <f t="shared" si="29"/>
        <v>13.178000000000001</v>
      </c>
      <c r="P16" s="166">
        <f t="shared" si="30"/>
        <v>0</v>
      </c>
      <c r="Q16" s="167">
        <f t="shared" si="31"/>
        <v>67</v>
      </c>
      <c r="R16" s="168">
        <f t="shared" si="32"/>
        <v>23.750316557991731</v>
      </c>
      <c r="S16" s="140">
        <f t="shared" si="33"/>
        <v>86</v>
      </c>
      <c r="T16" s="140">
        <f t="shared" si="34"/>
        <v>637</v>
      </c>
      <c r="U16" t="s">
        <v>117</v>
      </c>
      <c r="V16" t="s">
        <v>121</v>
      </c>
      <c r="W16" s="4" t="s">
        <v>117</v>
      </c>
      <c r="X16" t="s">
        <v>121</v>
      </c>
      <c r="Y16" s="4" t="s">
        <v>276</v>
      </c>
      <c r="Z16" s="4" t="s">
        <v>169</v>
      </c>
      <c r="AA16" s="4" t="s">
        <v>173</v>
      </c>
      <c r="AB16" s="4">
        <v>533</v>
      </c>
      <c r="AC16" s="4">
        <v>4833.692</v>
      </c>
      <c r="AD16" s="4">
        <v>2149.998</v>
      </c>
      <c r="AE16" s="4">
        <v>2.2480000000000002</v>
      </c>
      <c r="AF16" s="4">
        <v>2.6</v>
      </c>
      <c r="AG16" s="4">
        <v>6.9450000000000003</v>
      </c>
      <c r="AH16" s="4">
        <v>424.355231</v>
      </c>
      <c r="AI16" s="4">
        <v>10.096622999999999</v>
      </c>
      <c r="AJ16" s="4">
        <v>210.737447</v>
      </c>
      <c r="AK16" s="4">
        <v>792</v>
      </c>
      <c r="AL16" s="4">
        <v>86</v>
      </c>
      <c r="AM16" s="4">
        <v>637</v>
      </c>
      <c r="AN16" s="4">
        <v>67</v>
      </c>
      <c r="AO16" s="4">
        <v>11.390673</v>
      </c>
      <c r="AP16" s="4">
        <v>1488.4</v>
      </c>
      <c r="AQ16" s="4">
        <v>0</v>
      </c>
      <c r="AR16" s="4">
        <v>343</v>
      </c>
      <c r="AS16" s="4">
        <v>300438</v>
      </c>
      <c r="AT16" s="4">
        <v>1.7789999999999999</v>
      </c>
      <c r="AU16" s="4">
        <v>13.178000000000001</v>
      </c>
      <c r="AV16" s="4">
        <v>0</v>
      </c>
      <c r="AW16" s="4">
        <v>0</v>
      </c>
      <c r="AX16" s="30">
        <v>0.44</v>
      </c>
      <c r="AY16">
        <v>0.86461538461538467</v>
      </c>
      <c r="AZ16" t="s">
        <v>69</v>
      </c>
      <c r="BA16" t="s">
        <v>218</v>
      </c>
      <c r="BB16">
        <v>1</v>
      </c>
      <c r="BC16" t="s">
        <v>272</v>
      </c>
      <c r="BD16">
        <v>1</v>
      </c>
      <c r="BE16">
        <v>10964.07</v>
      </c>
      <c r="BF16">
        <v>0.44086657600690254</v>
      </c>
      <c r="BG16">
        <v>0.38118002417827579</v>
      </c>
      <c r="BH16">
        <v>87146.145000000004</v>
      </c>
      <c r="BI16">
        <v>5.5466503997394258E-2</v>
      </c>
      <c r="BJ16">
        <v>4.7957192686977811E-2</v>
      </c>
      <c r="BK16">
        <v>1</v>
      </c>
      <c r="BL16" t="s">
        <v>69</v>
      </c>
      <c r="BM16">
        <v>0</v>
      </c>
      <c r="BN16" t="s">
        <v>209</v>
      </c>
    </row>
    <row r="17" spans="1:66">
      <c r="A17" s="141" t="str">
        <f t="shared" si="20"/>
        <v>태양여객</v>
      </c>
      <c r="B17" s="141" t="str">
        <f t="shared" si="1"/>
        <v>590</v>
      </c>
      <c r="C17" s="142" t="str">
        <f t="shared" si="21"/>
        <v>71바7206</v>
      </c>
      <c r="D17" s="130" t="str">
        <f t="shared" si="22"/>
        <v>중형</v>
      </c>
      <c r="E17" s="126" t="str">
        <f t="shared" si="16"/>
        <v>A</v>
      </c>
      <c r="F17" s="149">
        <f t="shared" si="17"/>
        <v>0.98769230769230765</v>
      </c>
      <c r="G17" s="150">
        <f t="shared" si="18"/>
        <v>2.5680000000000001</v>
      </c>
      <c r="H17" s="151">
        <f t="shared" si="19"/>
        <v>2.6</v>
      </c>
      <c r="I17" s="152">
        <f t="shared" si="23"/>
        <v>750.005</v>
      </c>
      <c r="J17" s="153">
        <f t="shared" si="24"/>
        <v>3.2982646720329717E-2</v>
      </c>
      <c r="K17" s="153">
        <f t="shared" si="25"/>
        <v>0.41881136184738665</v>
      </c>
      <c r="L17" s="153">
        <f t="shared" si="26"/>
        <v>0.17733215111899253</v>
      </c>
      <c r="M17" s="154">
        <f t="shared" si="27"/>
        <v>5.54</v>
      </c>
      <c r="N17" s="155">
        <f t="shared" si="28"/>
        <v>0.4</v>
      </c>
      <c r="O17" s="155">
        <f t="shared" si="29"/>
        <v>11.6</v>
      </c>
      <c r="P17" s="156">
        <f t="shared" si="30"/>
        <v>0</v>
      </c>
      <c r="Q17" s="157">
        <f t="shared" si="31"/>
        <v>79</v>
      </c>
      <c r="R17" s="158">
        <f t="shared" si="32"/>
        <v>23.850682999505501</v>
      </c>
      <c r="S17" s="143">
        <f t="shared" si="33"/>
        <v>3</v>
      </c>
      <c r="T17" s="143">
        <f t="shared" si="34"/>
        <v>87</v>
      </c>
      <c r="U17" t="s">
        <v>117</v>
      </c>
      <c r="V17" s="5" t="s">
        <v>121</v>
      </c>
      <c r="W17" t="s">
        <v>117</v>
      </c>
      <c r="X17" s="5" t="s">
        <v>121</v>
      </c>
      <c r="Y17" t="s">
        <v>277</v>
      </c>
      <c r="Z17" t="s">
        <v>169</v>
      </c>
      <c r="AA17" t="s">
        <v>173</v>
      </c>
      <c r="AB17">
        <v>533</v>
      </c>
      <c r="AC17" s="1">
        <v>750.005</v>
      </c>
      <c r="AD17" s="1">
        <v>292.08100000000002</v>
      </c>
      <c r="AE17" s="28">
        <v>2.5680000000000001</v>
      </c>
      <c r="AF17">
        <v>2.6</v>
      </c>
      <c r="AG17">
        <v>5.54</v>
      </c>
      <c r="AH17">
        <v>57.361376</v>
      </c>
      <c r="AI17">
        <v>1.8919299999999999</v>
      </c>
      <c r="AJ17">
        <v>24.023596000000001</v>
      </c>
      <c r="AK17">
        <v>133</v>
      </c>
      <c r="AL17">
        <v>3</v>
      </c>
      <c r="AM17">
        <v>87</v>
      </c>
      <c r="AN17">
        <v>79</v>
      </c>
      <c r="AO17">
        <v>13.075087</v>
      </c>
      <c r="AP17">
        <v>160.4</v>
      </c>
      <c r="AQ17">
        <v>0</v>
      </c>
      <c r="AR17">
        <v>32</v>
      </c>
      <c r="AS17">
        <v>18939</v>
      </c>
      <c r="AT17">
        <v>0.4</v>
      </c>
      <c r="AU17">
        <v>11.6</v>
      </c>
      <c r="AV17">
        <v>0</v>
      </c>
      <c r="AW17">
        <v>0</v>
      </c>
      <c r="AX17" s="29">
        <v>0.45</v>
      </c>
      <c r="AY17">
        <v>0.98769230769230765</v>
      </c>
      <c r="AZ17" t="s">
        <v>66</v>
      </c>
      <c r="BA17" t="s">
        <v>218</v>
      </c>
      <c r="BB17">
        <v>1</v>
      </c>
      <c r="BC17" t="s">
        <v>310</v>
      </c>
      <c r="BD17">
        <v>1</v>
      </c>
      <c r="BE17">
        <v>10964.07</v>
      </c>
      <c r="BF17">
        <v>6.8405710653069524E-2</v>
      </c>
      <c r="BG17">
        <v>6.7563794214262507E-2</v>
      </c>
      <c r="BH17">
        <v>87146.145000000004</v>
      </c>
      <c r="BI17">
        <v>8.6062900430076399E-3</v>
      </c>
      <c r="BJ17">
        <v>8.5003664732475458E-3</v>
      </c>
      <c r="BK17">
        <v>1</v>
      </c>
      <c r="BL17" t="s">
        <v>66</v>
      </c>
      <c r="BM17">
        <v>0</v>
      </c>
      <c r="BN17" t="s">
        <v>209</v>
      </c>
    </row>
    <row r="18" spans="1:66">
      <c r="A18" s="138" t="str">
        <f t="shared" si="20"/>
        <v>태양여객</v>
      </c>
      <c r="B18" s="138" t="str">
        <f t="shared" si="1"/>
        <v>590</v>
      </c>
      <c r="C18" s="139" t="str">
        <f t="shared" si="21"/>
        <v>72바1410</v>
      </c>
      <c r="D18" s="113" t="str">
        <f t="shared" si="22"/>
        <v>중형</v>
      </c>
      <c r="E18" s="109" t="str">
        <f t="shared" si="16"/>
        <v>B</v>
      </c>
      <c r="F18" s="159">
        <f t="shared" si="17"/>
        <v>0.93769230769230771</v>
      </c>
      <c r="G18" s="160">
        <f t="shared" si="18"/>
        <v>2.4380000000000002</v>
      </c>
      <c r="H18" s="161">
        <f t="shared" si="19"/>
        <v>2.6</v>
      </c>
      <c r="I18" s="162">
        <f t="shared" si="23"/>
        <v>3973.393</v>
      </c>
      <c r="J18" s="163">
        <f t="shared" si="24"/>
        <v>3.6877861326816544E-2</v>
      </c>
      <c r="K18" s="163">
        <f t="shared" si="25"/>
        <v>0.38177734106225425</v>
      </c>
      <c r="L18" s="163">
        <f t="shared" si="26"/>
        <v>0.11501505136793667</v>
      </c>
      <c r="M18" s="164">
        <f t="shared" si="27"/>
        <v>5.1680000000000001</v>
      </c>
      <c r="N18" s="165">
        <f t="shared" si="28"/>
        <v>0.20100000000000001</v>
      </c>
      <c r="O18" s="165">
        <f t="shared" si="29"/>
        <v>1.258</v>
      </c>
      <c r="P18" s="166">
        <f t="shared" si="30"/>
        <v>0</v>
      </c>
      <c r="Q18" s="167">
        <f t="shared" si="31"/>
        <v>72</v>
      </c>
      <c r="R18" s="168">
        <f t="shared" si="32"/>
        <v>21.973615997094928</v>
      </c>
      <c r="S18" s="140">
        <f t="shared" si="33"/>
        <v>8</v>
      </c>
      <c r="T18" s="140">
        <f t="shared" si="34"/>
        <v>50</v>
      </c>
      <c r="U18" t="s">
        <v>117</v>
      </c>
      <c r="V18" s="5" t="s">
        <v>121</v>
      </c>
      <c r="W18" t="s">
        <v>117</v>
      </c>
      <c r="X18" s="5" t="s">
        <v>121</v>
      </c>
      <c r="Y18" t="s">
        <v>184</v>
      </c>
      <c r="Z18" t="s">
        <v>169</v>
      </c>
      <c r="AA18" t="s">
        <v>173</v>
      </c>
      <c r="AB18">
        <v>533</v>
      </c>
      <c r="AC18" s="1">
        <v>3973.393</v>
      </c>
      <c r="AD18" s="1">
        <v>1629.7</v>
      </c>
      <c r="AE18" s="28">
        <v>2.4380000000000002</v>
      </c>
      <c r="AF18">
        <v>2.6</v>
      </c>
      <c r="AG18">
        <v>5.1680000000000001</v>
      </c>
      <c r="AH18">
        <v>311.04713199999998</v>
      </c>
      <c r="AI18">
        <v>11.470753</v>
      </c>
      <c r="AJ18">
        <v>118.750747</v>
      </c>
      <c r="AK18">
        <v>457</v>
      </c>
      <c r="AL18">
        <v>8</v>
      </c>
      <c r="AM18">
        <v>50</v>
      </c>
      <c r="AN18">
        <v>72</v>
      </c>
      <c r="AO18">
        <v>12.774247000000001</v>
      </c>
      <c r="AP18">
        <v>62.6</v>
      </c>
      <c r="AQ18">
        <v>0</v>
      </c>
      <c r="AR18">
        <v>108</v>
      </c>
      <c r="AS18">
        <v>107264</v>
      </c>
      <c r="AT18">
        <v>0.20100000000000001</v>
      </c>
      <c r="AU18">
        <v>1.258</v>
      </c>
      <c r="AV18">
        <v>30611</v>
      </c>
      <c r="AW18">
        <v>0</v>
      </c>
      <c r="AX18" s="29">
        <v>0.45</v>
      </c>
      <c r="AY18">
        <v>0.93769230769230771</v>
      </c>
      <c r="AZ18" t="s">
        <v>68</v>
      </c>
      <c r="BA18" t="s">
        <v>218</v>
      </c>
      <c r="BB18">
        <v>1</v>
      </c>
      <c r="BC18" t="s">
        <v>234</v>
      </c>
      <c r="BD18">
        <v>4</v>
      </c>
      <c r="BE18">
        <v>10964.07</v>
      </c>
      <c r="BF18">
        <v>0.36240127981671039</v>
      </c>
      <c r="BG18">
        <v>0.33982089238197688</v>
      </c>
      <c r="BH18">
        <v>87146.145000000004</v>
      </c>
      <c r="BI18">
        <v>4.5594592853189314E-2</v>
      </c>
      <c r="BJ18">
        <v>4.275369899079829E-2</v>
      </c>
      <c r="BK18">
        <v>1</v>
      </c>
      <c r="BL18" t="s">
        <v>68</v>
      </c>
      <c r="BM18">
        <v>0</v>
      </c>
      <c r="BN18" t="s">
        <v>209</v>
      </c>
    </row>
    <row r="19" spans="1:66">
      <c r="A19" s="141" t="str">
        <f t="shared" si="20"/>
        <v>태양여객</v>
      </c>
      <c r="B19" s="141" t="str">
        <f t="shared" si="1"/>
        <v>e음55</v>
      </c>
      <c r="C19" s="142" t="str">
        <f t="shared" si="21"/>
        <v>72바2021</v>
      </c>
      <c r="D19" s="130" t="str">
        <f t="shared" si="22"/>
        <v>중형</v>
      </c>
      <c r="E19" s="126" t="str">
        <f t="shared" si="16"/>
        <v>C</v>
      </c>
      <c r="F19" s="149">
        <f t="shared" si="17"/>
        <v>0.89305555555555549</v>
      </c>
      <c r="G19" s="150">
        <f t="shared" si="18"/>
        <v>3.2149999999999999</v>
      </c>
      <c r="H19" s="151">
        <f t="shared" si="19"/>
        <v>3.6</v>
      </c>
      <c r="I19" s="152">
        <f t="shared" si="23"/>
        <v>4959.0519999999997</v>
      </c>
      <c r="J19" s="153">
        <f t="shared" si="24"/>
        <v>4.9191820463163623E-2</v>
      </c>
      <c r="K19" s="153">
        <f t="shared" si="25"/>
        <v>0.36967604564530987</v>
      </c>
      <c r="L19" s="153">
        <f t="shared" si="26"/>
        <v>0.19459364410778512</v>
      </c>
      <c r="M19" s="154">
        <f t="shared" si="27"/>
        <v>8.1920000000000002</v>
      </c>
      <c r="N19" s="155">
        <f t="shared" si="28"/>
        <v>0.02</v>
      </c>
      <c r="O19" s="155">
        <f t="shared" si="29"/>
        <v>10.587</v>
      </c>
      <c r="P19" s="156">
        <f t="shared" si="30"/>
        <v>0</v>
      </c>
      <c r="Q19" s="157">
        <f t="shared" si="31"/>
        <v>80</v>
      </c>
      <c r="R19" s="158">
        <f t="shared" si="32"/>
        <v>27.597293672700317</v>
      </c>
      <c r="S19" s="143">
        <f t="shared" si="33"/>
        <v>1</v>
      </c>
      <c r="T19" s="143">
        <f t="shared" si="34"/>
        <v>525</v>
      </c>
      <c r="U19" t="s">
        <v>117</v>
      </c>
      <c r="V19" t="s">
        <v>122</v>
      </c>
      <c r="W19" s="4" t="s">
        <v>117</v>
      </c>
      <c r="X19" t="s">
        <v>122</v>
      </c>
      <c r="Y19" s="4" t="s">
        <v>185</v>
      </c>
      <c r="Z19" s="4" t="s">
        <v>169</v>
      </c>
      <c r="AA19" s="4" t="s">
        <v>48</v>
      </c>
      <c r="AB19" s="4">
        <v>533</v>
      </c>
      <c r="AC19" s="4">
        <v>4959.0519999999997</v>
      </c>
      <c r="AD19" s="4">
        <v>1542.288</v>
      </c>
      <c r="AE19" s="4">
        <v>3.2149999999999999</v>
      </c>
      <c r="AF19" s="4">
        <v>3.6</v>
      </c>
      <c r="AG19" s="4">
        <v>8.1920000000000002</v>
      </c>
      <c r="AH19" s="4">
        <v>309.21266700000001</v>
      </c>
      <c r="AI19" s="4">
        <v>15.210734</v>
      </c>
      <c r="AJ19" s="4">
        <v>114.308516</v>
      </c>
      <c r="AK19" s="4">
        <v>965</v>
      </c>
      <c r="AL19" s="4">
        <v>1</v>
      </c>
      <c r="AM19" s="4">
        <v>525</v>
      </c>
      <c r="AN19" s="4">
        <v>80</v>
      </c>
      <c r="AO19" s="4">
        <v>16.037673999999999</v>
      </c>
      <c r="AP19" s="4">
        <v>408.7</v>
      </c>
      <c r="AQ19" s="4">
        <v>0</v>
      </c>
      <c r="AR19" s="4">
        <v>192</v>
      </c>
      <c r="AS19" s="4">
        <v>89614</v>
      </c>
      <c r="AT19" s="4">
        <v>0.02</v>
      </c>
      <c r="AU19" s="4">
        <v>10.587</v>
      </c>
      <c r="AV19" s="4">
        <v>44573</v>
      </c>
      <c r="AW19" s="4">
        <v>0</v>
      </c>
      <c r="AX19" s="30">
        <v>0.59</v>
      </c>
      <c r="AY19">
        <v>0.89305555555555549</v>
      </c>
      <c r="AZ19" t="s">
        <v>69</v>
      </c>
      <c r="BA19" t="s">
        <v>219</v>
      </c>
      <c r="BB19">
        <v>1</v>
      </c>
      <c r="BC19" t="s">
        <v>237</v>
      </c>
      <c r="BD19">
        <v>7</v>
      </c>
      <c r="BE19">
        <v>9277.2060000000001</v>
      </c>
      <c r="BF19">
        <v>0.53454154192544601</v>
      </c>
      <c r="BG19">
        <v>0.47737529369175247</v>
      </c>
      <c r="BH19">
        <v>87146.145000000004</v>
      </c>
      <c r="BI19">
        <v>5.6905007100428819E-2</v>
      </c>
      <c r="BJ19">
        <v>5.0819332729966291E-2</v>
      </c>
      <c r="BK19">
        <v>1</v>
      </c>
      <c r="BL19" t="s">
        <v>69</v>
      </c>
      <c r="BM19">
        <v>0</v>
      </c>
      <c r="BN19" t="s">
        <v>209</v>
      </c>
    </row>
    <row r="20" spans="1:66">
      <c r="A20" s="138" t="str">
        <f t="shared" si="20"/>
        <v>태양여객</v>
      </c>
      <c r="B20" s="138" t="str">
        <f t="shared" si="1"/>
        <v>e음55</v>
      </c>
      <c r="C20" s="139" t="str">
        <f t="shared" si="21"/>
        <v>72바2022</v>
      </c>
      <c r="D20" s="113" t="str">
        <f t="shared" si="22"/>
        <v>중형</v>
      </c>
      <c r="E20" s="109" t="str">
        <f t="shared" si="16"/>
        <v>B</v>
      </c>
      <c r="F20" s="159">
        <f t="shared" si="17"/>
        <v>0.94111111111111101</v>
      </c>
      <c r="G20" s="160">
        <f t="shared" si="18"/>
        <v>3.3879999999999999</v>
      </c>
      <c r="H20" s="161">
        <f t="shared" si="19"/>
        <v>3.6</v>
      </c>
      <c r="I20" s="162">
        <f t="shared" si="23"/>
        <v>4318.1540000000005</v>
      </c>
      <c r="J20" s="163">
        <f t="shared" si="24"/>
        <v>8.1664842017854955E-2</v>
      </c>
      <c r="K20" s="163">
        <f t="shared" si="25"/>
        <v>0.3320888823553409</v>
      </c>
      <c r="L20" s="163">
        <f t="shared" si="26"/>
        <v>0.21536980848760834</v>
      </c>
      <c r="M20" s="164">
        <f t="shared" si="27"/>
        <v>7.8259999999999996</v>
      </c>
      <c r="N20" s="165">
        <f t="shared" si="28"/>
        <v>0.16200000000000001</v>
      </c>
      <c r="O20" s="165">
        <f t="shared" si="29"/>
        <v>9.2170000000000005</v>
      </c>
      <c r="P20" s="166">
        <f t="shared" si="30"/>
        <v>0</v>
      </c>
      <c r="Q20" s="167">
        <f t="shared" si="31"/>
        <v>81</v>
      </c>
      <c r="R20" s="168">
        <f t="shared" si="32"/>
        <v>27.005273789282715</v>
      </c>
      <c r="S20" s="140">
        <f t="shared" si="33"/>
        <v>7</v>
      </c>
      <c r="T20" s="140">
        <f t="shared" si="34"/>
        <v>398</v>
      </c>
      <c r="U20" t="s">
        <v>117</v>
      </c>
      <c r="V20" s="5" t="s">
        <v>122</v>
      </c>
      <c r="W20" t="s">
        <v>117</v>
      </c>
      <c r="X20" s="5" t="s">
        <v>122</v>
      </c>
      <c r="Y20" t="s">
        <v>186</v>
      </c>
      <c r="Z20" t="s">
        <v>169</v>
      </c>
      <c r="AA20" t="s">
        <v>48</v>
      </c>
      <c r="AB20">
        <v>533</v>
      </c>
      <c r="AC20" s="1">
        <v>4318.1540000000005</v>
      </c>
      <c r="AD20" s="1">
        <v>1274.54</v>
      </c>
      <c r="AE20" s="28">
        <v>3.3879999999999999</v>
      </c>
      <c r="AF20">
        <v>3.6</v>
      </c>
      <c r="AG20">
        <v>7.8259999999999996</v>
      </c>
      <c r="AH20">
        <v>272.75294300000002</v>
      </c>
      <c r="AI20">
        <v>22.274325999999999</v>
      </c>
      <c r="AJ20">
        <v>90.578220000000002</v>
      </c>
      <c r="AK20">
        <v>930</v>
      </c>
      <c r="AL20">
        <v>7</v>
      </c>
      <c r="AM20">
        <v>398</v>
      </c>
      <c r="AN20">
        <v>81</v>
      </c>
      <c r="AO20">
        <v>15.831740999999999</v>
      </c>
      <c r="AP20">
        <v>102</v>
      </c>
      <c r="AQ20">
        <v>0</v>
      </c>
      <c r="AR20">
        <v>159</v>
      </c>
      <c r="AS20">
        <v>50772</v>
      </c>
      <c r="AT20">
        <v>0.16200000000000001</v>
      </c>
      <c r="AU20">
        <v>9.2170000000000005</v>
      </c>
      <c r="AV20">
        <v>37889</v>
      </c>
      <c r="AW20">
        <v>0</v>
      </c>
      <c r="AX20" s="29">
        <v>0.62</v>
      </c>
      <c r="AY20">
        <v>0.94111111111111101</v>
      </c>
      <c r="AZ20" t="s">
        <v>68</v>
      </c>
      <c r="BA20" t="s">
        <v>219</v>
      </c>
      <c r="BB20">
        <v>1</v>
      </c>
      <c r="BC20" t="s">
        <v>375</v>
      </c>
      <c r="BD20">
        <v>6</v>
      </c>
      <c r="BE20">
        <v>9277.2060000000001</v>
      </c>
      <c r="BF20">
        <v>0.46545845807455394</v>
      </c>
      <c r="BG20">
        <v>0.43804812665460796</v>
      </c>
      <c r="BH20">
        <v>87146.145000000004</v>
      </c>
      <c r="BI20">
        <v>4.9550717361049081E-2</v>
      </c>
      <c r="BJ20">
        <v>4.6632730672009522E-2</v>
      </c>
      <c r="BK20">
        <v>1</v>
      </c>
      <c r="BL20" t="s">
        <v>66</v>
      </c>
      <c r="BM20">
        <v>-1</v>
      </c>
      <c r="BN20" t="s">
        <v>236</v>
      </c>
    </row>
    <row r="21" spans="1:66">
      <c r="A21" s="141" t="str">
        <f t="shared" si="20"/>
        <v>태양여객</v>
      </c>
      <c r="B21" s="141" t="str">
        <f t="shared" si="1"/>
        <v>e음89</v>
      </c>
      <c r="C21" s="142" t="str">
        <f t="shared" si="21"/>
        <v>71바7367</v>
      </c>
      <c r="D21" s="130" t="str">
        <f t="shared" si="22"/>
        <v>중형</v>
      </c>
      <c r="E21" s="126" t="str">
        <f t="shared" si="16"/>
        <v>A</v>
      </c>
      <c r="F21" s="149">
        <f t="shared" si="17"/>
        <v>0.95115384615384602</v>
      </c>
      <c r="G21" s="150">
        <f t="shared" si="18"/>
        <v>2.4729999999999999</v>
      </c>
      <c r="H21" s="151">
        <f t="shared" si="19"/>
        <v>2.6</v>
      </c>
      <c r="I21" s="152">
        <f t="shared" si="23"/>
        <v>6144.5429999999997</v>
      </c>
      <c r="J21" s="153">
        <f t="shared" si="24"/>
        <v>2.2197146742681979E-2</v>
      </c>
      <c r="K21" s="153">
        <f t="shared" si="25"/>
        <v>0.43979417585562092</v>
      </c>
      <c r="L21" s="153">
        <f t="shared" si="26"/>
        <v>0.18911089075298196</v>
      </c>
      <c r="M21" s="154">
        <f t="shared" si="27"/>
        <v>14.634</v>
      </c>
      <c r="N21" s="155">
        <f t="shared" si="28"/>
        <v>0.40699999999999997</v>
      </c>
      <c r="O21" s="155">
        <f t="shared" si="29"/>
        <v>43.631999999999998</v>
      </c>
      <c r="P21" s="156">
        <f t="shared" si="30"/>
        <v>13.728333333333333</v>
      </c>
      <c r="Q21" s="157">
        <f t="shared" si="31"/>
        <v>106</v>
      </c>
      <c r="R21" s="158">
        <f t="shared" si="32"/>
        <v>29.239486910054644</v>
      </c>
      <c r="S21" s="143">
        <f t="shared" si="33"/>
        <v>25</v>
      </c>
      <c r="T21" s="143">
        <f t="shared" si="34"/>
        <v>2681</v>
      </c>
      <c r="U21" t="s">
        <v>117</v>
      </c>
      <c r="V21" s="5" t="s">
        <v>123</v>
      </c>
      <c r="W21" t="s">
        <v>117</v>
      </c>
      <c r="X21" s="5" t="s">
        <v>123</v>
      </c>
      <c r="Y21" t="s">
        <v>175</v>
      </c>
      <c r="Z21" t="s">
        <v>169</v>
      </c>
      <c r="AA21" t="s">
        <v>48</v>
      </c>
      <c r="AB21">
        <v>533</v>
      </c>
      <c r="AC21" s="1">
        <v>6144.5429999999997</v>
      </c>
      <c r="AD21" s="1">
        <v>2484.2109999999998</v>
      </c>
      <c r="AE21" s="28">
        <v>2.4729999999999999</v>
      </c>
      <c r="AF21">
        <v>2.6</v>
      </c>
      <c r="AG21">
        <v>14.634</v>
      </c>
      <c r="AH21">
        <v>390.59849000000003</v>
      </c>
      <c r="AI21">
        <v>8.6701720000000009</v>
      </c>
      <c r="AJ21">
        <v>171.78294099999999</v>
      </c>
      <c r="AK21">
        <v>1162</v>
      </c>
      <c r="AL21">
        <v>25</v>
      </c>
      <c r="AM21">
        <v>2681</v>
      </c>
      <c r="AN21">
        <v>106</v>
      </c>
      <c r="AO21">
        <v>15.731097</v>
      </c>
      <c r="AP21">
        <v>7882.5</v>
      </c>
      <c r="AQ21">
        <v>823.7</v>
      </c>
      <c r="AR21">
        <v>175</v>
      </c>
      <c r="AS21">
        <v>146964</v>
      </c>
      <c r="AT21">
        <v>0.40699999999999997</v>
      </c>
      <c r="AU21">
        <v>43.631999999999998</v>
      </c>
      <c r="AV21">
        <v>54494</v>
      </c>
      <c r="AW21">
        <v>0</v>
      </c>
      <c r="AX21" s="29">
        <v>0.61</v>
      </c>
      <c r="AY21">
        <v>0.95115384615384602</v>
      </c>
      <c r="AZ21" t="s">
        <v>66</v>
      </c>
      <c r="BA21" t="s">
        <v>220</v>
      </c>
      <c r="BB21">
        <v>1</v>
      </c>
      <c r="BC21" t="s">
        <v>359</v>
      </c>
      <c r="BD21">
        <v>9</v>
      </c>
      <c r="BE21">
        <v>16674.436999999998</v>
      </c>
      <c r="BF21">
        <v>0.36850077756748251</v>
      </c>
      <c r="BG21">
        <v>0.35050093189399389</v>
      </c>
      <c r="BH21">
        <v>87146.145000000004</v>
      </c>
      <c r="BI21">
        <v>7.0508488929716853E-2</v>
      </c>
      <c r="BJ21">
        <v>6.7064420431996064E-2</v>
      </c>
      <c r="BK21">
        <v>1</v>
      </c>
      <c r="BL21" t="s">
        <v>68</v>
      </c>
      <c r="BM21">
        <v>1</v>
      </c>
      <c r="BN21" t="s">
        <v>225</v>
      </c>
    </row>
    <row r="22" spans="1:66">
      <c r="A22" s="138" t="str">
        <f t="shared" si="20"/>
        <v>태양여객</v>
      </c>
      <c r="B22" s="138" t="str">
        <f t="shared" si="1"/>
        <v>e음89</v>
      </c>
      <c r="C22" s="139" t="str">
        <f t="shared" si="21"/>
        <v>72바2024</v>
      </c>
      <c r="D22" s="113" t="str">
        <f t="shared" si="22"/>
        <v>중형</v>
      </c>
      <c r="E22" s="109" t="str">
        <f t="shared" si="16"/>
        <v>F</v>
      </c>
      <c r="F22" s="159">
        <f t="shared" si="17"/>
        <v>0.76777777777777767</v>
      </c>
      <c r="G22" s="160">
        <f t="shared" si="18"/>
        <v>2.073</v>
      </c>
      <c r="H22" s="161">
        <f t="shared" si="19"/>
        <v>2.7</v>
      </c>
      <c r="I22" s="162">
        <f t="shared" si="23"/>
        <v>5530.8130000000001</v>
      </c>
      <c r="J22" s="163">
        <f t="shared" si="24"/>
        <v>5.4617134946060124E-2</v>
      </c>
      <c r="K22" s="163">
        <f t="shared" si="25"/>
        <v>0.37054336069388899</v>
      </c>
      <c r="L22" s="163">
        <f t="shared" si="26"/>
        <v>0.12873333450254057</v>
      </c>
      <c r="M22" s="164">
        <f t="shared" si="27"/>
        <v>12.914</v>
      </c>
      <c r="N22" s="165">
        <f t="shared" si="28"/>
        <v>0.108</v>
      </c>
      <c r="O22" s="165">
        <f t="shared" si="29"/>
        <v>32.201000000000001</v>
      </c>
      <c r="P22" s="166">
        <f t="shared" si="30"/>
        <v>8.7750000000000004</v>
      </c>
      <c r="Q22" s="167">
        <f t="shared" si="31"/>
        <v>100</v>
      </c>
      <c r="R22" s="168">
        <f t="shared" si="32"/>
        <v>27.515971419715022</v>
      </c>
      <c r="S22" s="140">
        <f t="shared" si="33"/>
        <v>6</v>
      </c>
      <c r="T22" s="140">
        <f t="shared" si="34"/>
        <v>1781</v>
      </c>
      <c r="U22" t="s">
        <v>117</v>
      </c>
      <c r="V22" t="s">
        <v>123</v>
      </c>
      <c r="W22" s="4" t="s">
        <v>117</v>
      </c>
      <c r="X22" t="s">
        <v>123</v>
      </c>
      <c r="Y22" s="4" t="s">
        <v>279</v>
      </c>
      <c r="Z22" s="4" t="s">
        <v>169</v>
      </c>
      <c r="AA22" s="4" t="s">
        <v>48</v>
      </c>
      <c r="AB22" s="4">
        <v>533</v>
      </c>
      <c r="AC22" s="4">
        <v>5530.8130000000001</v>
      </c>
      <c r="AD22" s="4">
        <v>2668.4479999999999</v>
      </c>
      <c r="AE22" s="4">
        <v>2.073</v>
      </c>
      <c r="AF22" s="4">
        <v>2.7</v>
      </c>
      <c r="AG22" s="4">
        <v>12.914</v>
      </c>
      <c r="AH22" s="4">
        <v>349.66931199999999</v>
      </c>
      <c r="AI22" s="4">
        <v>19.097936000000001</v>
      </c>
      <c r="AJ22" s="4">
        <v>129.56764200000001</v>
      </c>
      <c r="AK22" s="4">
        <v>712</v>
      </c>
      <c r="AL22" s="4">
        <v>6</v>
      </c>
      <c r="AM22" s="4">
        <v>1781</v>
      </c>
      <c r="AN22" s="4">
        <v>100</v>
      </c>
      <c r="AO22" s="4">
        <v>15.817266999999999</v>
      </c>
      <c r="AP22" s="4">
        <v>4150.7</v>
      </c>
      <c r="AQ22" s="4">
        <v>526.5</v>
      </c>
      <c r="AR22" s="4">
        <v>122</v>
      </c>
      <c r="AS22" s="4">
        <v>83535</v>
      </c>
      <c r="AT22" s="4">
        <v>0.108</v>
      </c>
      <c r="AU22" s="4">
        <v>32.201000000000001</v>
      </c>
      <c r="AV22" s="4">
        <v>46295</v>
      </c>
      <c r="AW22" s="4">
        <v>0</v>
      </c>
      <c r="AX22" s="30">
        <v>0.5</v>
      </c>
      <c r="AY22">
        <v>0.76777777777777767</v>
      </c>
      <c r="AZ22" t="s">
        <v>70</v>
      </c>
      <c r="BA22" t="s">
        <v>220</v>
      </c>
      <c r="BB22">
        <v>1</v>
      </c>
      <c r="BC22" t="s">
        <v>280</v>
      </c>
      <c r="BD22">
        <v>8</v>
      </c>
      <c r="BE22">
        <v>16674.436999999998</v>
      </c>
      <c r="BF22">
        <v>0.3316941375591872</v>
      </c>
      <c r="BG22">
        <v>0.25466738783710924</v>
      </c>
      <c r="BH22">
        <v>87146.145000000004</v>
      </c>
      <c r="BI22">
        <v>6.3465951362507197E-2</v>
      </c>
      <c r="BJ22">
        <v>4.8727747101658295E-2</v>
      </c>
      <c r="BK22">
        <v>1</v>
      </c>
      <c r="BL22" t="s">
        <v>70</v>
      </c>
      <c r="BM22">
        <v>0</v>
      </c>
      <c r="BN22" t="s">
        <v>209</v>
      </c>
    </row>
    <row r="23" spans="1:66">
      <c r="A23" s="141" t="str">
        <f t="shared" si="20"/>
        <v>태양여객</v>
      </c>
      <c r="B23" s="141" t="str">
        <f t="shared" si="1"/>
        <v>e음89</v>
      </c>
      <c r="C23" s="142" t="str">
        <f t="shared" si="21"/>
        <v>72바2025</v>
      </c>
      <c r="D23" s="130" t="str">
        <f t="shared" si="22"/>
        <v>중형</v>
      </c>
      <c r="E23" s="126" t="str">
        <f t="shared" si="16"/>
        <v>B</v>
      </c>
      <c r="F23" s="149">
        <f t="shared" si="17"/>
        <v>0.91230769230769226</v>
      </c>
      <c r="G23" s="150">
        <f t="shared" si="18"/>
        <v>2.3719999999999999</v>
      </c>
      <c r="H23" s="151">
        <f t="shared" si="19"/>
        <v>2.6</v>
      </c>
      <c r="I23" s="152">
        <f t="shared" si="23"/>
        <v>4999.0810000000001</v>
      </c>
      <c r="J23" s="153">
        <f t="shared" si="24"/>
        <v>5.8575300014131464E-2</v>
      </c>
      <c r="K23" s="153">
        <f t="shared" si="25"/>
        <v>0.32569347727426923</v>
      </c>
      <c r="L23" s="153">
        <f t="shared" si="26"/>
        <v>0.26764919392184283</v>
      </c>
      <c r="M23" s="154">
        <f t="shared" si="27"/>
        <v>10.526999999999999</v>
      </c>
      <c r="N23" s="155">
        <f t="shared" si="28"/>
        <v>0.02</v>
      </c>
      <c r="O23" s="155">
        <f t="shared" si="29"/>
        <v>19.564</v>
      </c>
      <c r="P23" s="156">
        <f t="shared" si="30"/>
        <v>2.9316666666666666</v>
      </c>
      <c r="Q23" s="157">
        <f t="shared" si="31"/>
        <v>103</v>
      </c>
      <c r="R23" s="158">
        <f t="shared" si="32"/>
        <v>27.717172895060088</v>
      </c>
      <c r="S23" s="143">
        <f t="shared" si="33"/>
        <v>1</v>
      </c>
      <c r="T23" s="143">
        <f t="shared" si="34"/>
        <v>978</v>
      </c>
      <c r="U23" t="s">
        <v>117</v>
      </c>
      <c r="V23" s="5" t="s">
        <v>123</v>
      </c>
      <c r="W23" t="s">
        <v>117</v>
      </c>
      <c r="X23" s="5" t="s">
        <v>123</v>
      </c>
      <c r="Y23" t="s">
        <v>187</v>
      </c>
      <c r="Z23" t="s">
        <v>169</v>
      </c>
      <c r="AA23" t="s">
        <v>48</v>
      </c>
      <c r="AB23">
        <v>533</v>
      </c>
      <c r="AC23" s="1">
        <v>4999.0810000000001</v>
      </c>
      <c r="AD23" s="1">
        <v>2107.4430000000002</v>
      </c>
      <c r="AE23" s="28">
        <v>2.3719999999999999</v>
      </c>
      <c r="AF23">
        <v>2.6</v>
      </c>
      <c r="AG23">
        <v>10.526999999999999</v>
      </c>
      <c r="AH23">
        <v>292.92070200000001</v>
      </c>
      <c r="AI23">
        <v>17.157917999999999</v>
      </c>
      <c r="AJ23">
        <v>95.402361999999997</v>
      </c>
      <c r="AK23">
        <v>1338</v>
      </c>
      <c r="AL23">
        <v>1</v>
      </c>
      <c r="AM23">
        <v>978</v>
      </c>
      <c r="AN23">
        <v>103</v>
      </c>
      <c r="AO23">
        <v>17.066327999999999</v>
      </c>
      <c r="AP23">
        <v>2237</v>
      </c>
      <c r="AQ23">
        <v>175.9</v>
      </c>
      <c r="AR23">
        <v>34</v>
      </c>
      <c r="AS23">
        <v>22101</v>
      </c>
      <c r="AT23">
        <v>0.02</v>
      </c>
      <c r="AU23">
        <v>19.564</v>
      </c>
      <c r="AV23">
        <v>43066</v>
      </c>
      <c r="AW23">
        <v>0</v>
      </c>
      <c r="AX23" s="29">
        <v>0.5</v>
      </c>
      <c r="AY23">
        <v>0.91230769230769226</v>
      </c>
      <c r="AZ23" t="s">
        <v>68</v>
      </c>
      <c r="BA23" t="s">
        <v>220</v>
      </c>
      <c r="BB23">
        <v>1</v>
      </c>
      <c r="BC23" t="s">
        <v>281</v>
      </c>
      <c r="BD23">
        <v>8</v>
      </c>
      <c r="BE23">
        <v>16674.436999999998</v>
      </c>
      <c r="BF23">
        <v>0.29980508487333041</v>
      </c>
      <c r="BG23">
        <v>0.27351448512289989</v>
      </c>
      <c r="BH23">
        <v>87146.145000000004</v>
      </c>
      <c r="BI23">
        <v>5.7364338950391898E-2</v>
      </c>
      <c r="BJ23">
        <v>5.23339276885883E-2</v>
      </c>
      <c r="BK23">
        <v>1</v>
      </c>
      <c r="BL23" t="s">
        <v>68</v>
      </c>
      <c r="BM23">
        <v>0</v>
      </c>
      <c r="BN23" t="s">
        <v>209</v>
      </c>
    </row>
  </sheetData>
  <sortState xmlns:xlrd2="http://schemas.microsoft.com/office/spreadsheetml/2017/richdata2" ref="U5:AX23">
    <sortCondition ref="Y5:Y23"/>
    <sortCondition ref="U5:U23"/>
  </sortState>
  <phoneticPr fontId="4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4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141</v>
      </c>
      <c r="D4" s="121" t="s">
        <v>156</v>
      </c>
      <c r="E4" s="122" t="s">
        <v>145</v>
      </c>
      <c r="F4" s="120" t="s">
        <v>149</v>
      </c>
      <c r="G4" s="122" t="s">
        <v>147</v>
      </c>
      <c r="H4" s="122" t="s">
        <v>151</v>
      </c>
      <c r="I4" s="123" t="s">
        <v>153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162</v>
      </c>
      <c r="Q4" s="216" t="s">
        <v>43</v>
      </c>
      <c r="R4" s="21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244</v>
      </c>
      <c r="AN4" s="13"/>
      <c r="AO4" t="s">
        <v>170</v>
      </c>
      <c r="AP4" t="s">
        <v>245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246</v>
      </c>
      <c r="AY4" t="s">
        <v>126</v>
      </c>
      <c r="AZ4" t="s">
        <v>247</v>
      </c>
      <c r="BA4" t="s">
        <v>248</v>
      </c>
      <c r="BB4" t="s">
        <v>249</v>
      </c>
      <c r="BC4" t="s">
        <v>250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4" t="str">
        <f>BI5</f>
        <v>태양여객</v>
      </c>
      <c r="B5" s="125" t="str">
        <f>IF(BJ5="NULL", E5, BJ5)</f>
        <v>강국모</v>
      </c>
      <c r="C5" s="126" t="str">
        <f>BK5</f>
        <v>C</v>
      </c>
      <c r="D5" s="127">
        <f>BL5</f>
        <v>0.85961538461538456</v>
      </c>
      <c r="E5" s="128">
        <f>U5</f>
        <v>4266</v>
      </c>
      <c r="F5" s="129" t="str">
        <f t="shared" ref="F5:I6" si="0">BN5</f>
        <v>e음89</v>
      </c>
      <c r="G5" s="130" t="str">
        <f t="shared" si="0"/>
        <v>72바2025</v>
      </c>
      <c r="H5" s="131">
        <f t="shared" si="0"/>
        <v>1</v>
      </c>
      <c r="I5" s="132">
        <f t="shared" si="0"/>
        <v>2099.261</v>
      </c>
      <c r="J5" s="133">
        <f>AB5/AA5</f>
        <v>5.6037103162221394E-2</v>
      </c>
      <c r="K5" s="133">
        <f>AC5/AA5</f>
        <v>0.31666531807048598</v>
      </c>
      <c r="L5" s="133">
        <f>AD5/I5</f>
        <v>0.26342603420918126</v>
      </c>
      <c r="M5" s="134">
        <f>Z5</f>
        <v>12.147</v>
      </c>
      <c r="N5" s="135">
        <f>BV5</f>
        <v>4.7635810887736212E-2</v>
      </c>
      <c r="O5" s="135">
        <f>BW5</f>
        <v>15.100552051412379</v>
      </c>
      <c r="P5" s="217">
        <f>AK5</f>
        <v>2</v>
      </c>
      <c r="Q5" s="218">
        <f>AE5</f>
        <v>1</v>
      </c>
      <c r="R5" s="218">
        <f>AF5</f>
        <v>317</v>
      </c>
      <c r="T5">
        <v>533</v>
      </c>
      <c r="U5">
        <v>4266</v>
      </c>
      <c r="V5" t="s">
        <v>282</v>
      </c>
      <c r="W5">
        <v>2099.261</v>
      </c>
      <c r="X5">
        <v>939.47199999999998</v>
      </c>
      <c r="Y5">
        <v>2.2349999999999999</v>
      </c>
      <c r="Z5">
        <v>12.147</v>
      </c>
      <c r="AA5">
        <v>117.331886</v>
      </c>
      <c r="AB5">
        <v>6.5749389999999996</v>
      </c>
      <c r="AC5">
        <v>37.154938999999999</v>
      </c>
      <c r="AD5" s="1">
        <v>553</v>
      </c>
      <c r="AE5">
        <v>1</v>
      </c>
      <c r="AF5">
        <v>317</v>
      </c>
      <c r="AG5">
        <v>98</v>
      </c>
      <c r="AH5">
        <v>17.891649000000001</v>
      </c>
      <c r="AI5">
        <v>1020.4</v>
      </c>
      <c r="AJ5">
        <v>116.5</v>
      </c>
      <c r="AK5">
        <v>2</v>
      </c>
      <c r="AL5">
        <v>1203</v>
      </c>
      <c r="AM5">
        <v>0.85961538461538456</v>
      </c>
      <c r="AN5" t="s">
        <v>69</v>
      </c>
      <c r="AO5">
        <v>2099.261</v>
      </c>
      <c r="AP5" t="s">
        <v>335</v>
      </c>
      <c r="AQ5" t="s">
        <v>117</v>
      </c>
      <c r="AR5" t="s">
        <v>123</v>
      </c>
      <c r="AS5" t="s">
        <v>117</v>
      </c>
      <c r="AT5" t="s">
        <v>123</v>
      </c>
      <c r="AU5" t="s">
        <v>187</v>
      </c>
      <c r="AV5" t="s">
        <v>282</v>
      </c>
      <c r="AW5" t="s">
        <v>69</v>
      </c>
      <c r="AX5">
        <v>4266</v>
      </c>
      <c r="AY5" t="s">
        <v>268</v>
      </c>
      <c r="AZ5">
        <v>1</v>
      </c>
      <c r="BA5" t="s">
        <v>269</v>
      </c>
      <c r="BB5">
        <v>1</v>
      </c>
      <c r="BC5">
        <v>1</v>
      </c>
      <c r="BE5" t="s">
        <v>69</v>
      </c>
      <c r="BF5">
        <v>0</v>
      </c>
      <c r="BG5" t="s">
        <v>209</v>
      </c>
      <c r="BI5" t="s">
        <v>117</v>
      </c>
      <c r="BJ5" t="s">
        <v>282</v>
      </c>
      <c r="BK5" t="s">
        <v>69</v>
      </c>
      <c r="BL5">
        <v>0.85961538461538456</v>
      </c>
      <c r="BM5">
        <v>4266</v>
      </c>
      <c r="BN5" t="s">
        <v>123</v>
      </c>
      <c r="BO5" t="s">
        <v>187</v>
      </c>
      <c r="BP5">
        <v>1</v>
      </c>
      <c r="BQ5">
        <v>2099.261</v>
      </c>
      <c r="BR5">
        <v>5.6037103162221394E-2</v>
      </c>
      <c r="BS5">
        <v>0.31666531807048598</v>
      </c>
      <c r="BT5">
        <v>0.26342603420918126</v>
      </c>
      <c r="BU5">
        <v>12.147</v>
      </c>
      <c r="BV5">
        <v>4.7635810887736212E-2</v>
      </c>
      <c r="BW5">
        <v>15.100552051412379</v>
      </c>
      <c r="BX5">
        <v>2</v>
      </c>
      <c r="BY5">
        <v>1</v>
      </c>
      <c r="BZ5">
        <v>317</v>
      </c>
    </row>
    <row r="6" spans="1:78" ht="16.5">
      <c r="A6" s="107" t="str">
        <f>BI6</f>
        <v>태양여객</v>
      </c>
      <c r="B6" s="108" t="str">
        <f>IF(BJ6="NULL", E6, BJ6)</f>
        <v>강일구</v>
      </c>
      <c r="C6" s="109" t="str">
        <f>BK6</f>
        <v>C</v>
      </c>
      <c r="D6" s="110">
        <f>BL6</f>
        <v>0.87722160558254325</v>
      </c>
      <c r="E6" s="111">
        <f>U6</f>
        <v>491</v>
      </c>
      <c r="F6" s="112" t="str">
        <f t="shared" si="0"/>
        <v>583</v>
      </c>
      <c r="G6" s="113" t="str">
        <f t="shared" si="0"/>
        <v>71바7403</v>
      </c>
      <c r="H6" s="114">
        <f t="shared" si="0"/>
        <v>2</v>
      </c>
      <c r="I6" s="115">
        <f t="shared" si="0"/>
        <v>2566.779</v>
      </c>
      <c r="J6" s="116">
        <f>AB6/AA6</f>
        <v>3.003802291590146E-2</v>
      </c>
      <c r="K6" s="116">
        <f>AC6/AA6</f>
        <v>0.34646168300903235</v>
      </c>
      <c r="L6" s="116">
        <f>AD6/I6</f>
        <v>0.30894751749176691</v>
      </c>
      <c r="M6" s="117">
        <f>Z6</f>
        <v>10.54</v>
      </c>
      <c r="N6" s="118">
        <f>BV6</f>
        <v>0</v>
      </c>
      <c r="O6" s="118">
        <f>BW6</f>
        <v>4.0517707212035008</v>
      </c>
      <c r="P6" s="219">
        <f>AK6</f>
        <v>42</v>
      </c>
      <c r="Q6" s="220">
        <f>AE6</f>
        <v>0</v>
      </c>
      <c r="R6" s="220">
        <f>AF6</f>
        <v>104</v>
      </c>
      <c r="T6">
        <v>533</v>
      </c>
      <c r="U6">
        <v>491</v>
      </c>
      <c r="V6" t="s">
        <v>188</v>
      </c>
      <c r="W6">
        <v>2566.779</v>
      </c>
      <c r="X6">
        <v>1083.8240000000001</v>
      </c>
      <c r="Y6">
        <v>2.3679999999999999</v>
      </c>
      <c r="Z6">
        <v>10.54</v>
      </c>
      <c r="AA6">
        <v>167.39773500000001</v>
      </c>
      <c r="AB6">
        <v>5.0282970000000002</v>
      </c>
      <c r="AC6">
        <v>57.996901000000001</v>
      </c>
      <c r="AD6" s="1">
        <v>793</v>
      </c>
      <c r="AE6">
        <v>0</v>
      </c>
      <c r="AF6">
        <v>104</v>
      </c>
      <c r="AG6">
        <v>92</v>
      </c>
      <c r="AH6">
        <v>15.333415</v>
      </c>
      <c r="AI6">
        <v>455.5</v>
      </c>
      <c r="AJ6">
        <v>19.600000000000001</v>
      </c>
      <c r="AK6">
        <v>42</v>
      </c>
      <c r="AL6">
        <v>27131</v>
      </c>
      <c r="AM6">
        <v>0.87722160558254325</v>
      </c>
      <c r="AN6" t="s">
        <v>69</v>
      </c>
      <c r="AO6">
        <v>2309.9789999999998</v>
      </c>
      <c r="AP6" t="s">
        <v>336</v>
      </c>
      <c r="AQ6" t="s">
        <v>117</v>
      </c>
      <c r="AR6" t="s">
        <v>120</v>
      </c>
      <c r="AS6" t="s">
        <v>117</v>
      </c>
      <c r="AT6" t="s">
        <v>120</v>
      </c>
      <c r="AU6" t="s">
        <v>180</v>
      </c>
      <c r="AV6" t="s">
        <v>188</v>
      </c>
      <c r="AW6" t="s">
        <v>69</v>
      </c>
      <c r="AX6">
        <v>491</v>
      </c>
      <c r="AY6" t="s">
        <v>255</v>
      </c>
      <c r="AZ6">
        <v>4</v>
      </c>
      <c r="BA6" t="s">
        <v>266</v>
      </c>
      <c r="BB6">
        <v>2</v>
      </c>
      <c r="BC6">
        <v>1</v>
      </c>
      <c r="BE6" t="s">
        <v>69</v>
      </c>
      <c r="BF6">
        <v>0</v>
      </c>
      <c r="BG6" s="5" t="s">
        <v>209</v>
      </c>
      <c r="BI6" t="s">
        <v>117</v>
      </c>
      <c r="BJ6" t="s">
        <v>188</v>
      </c>
      <c r="BK6" t="s">
        <v>69</v>
      </c>
      <c r="BL6">
        <v>0.87722160558254325</v>
      </c>
      <c r="BM6">
        <v>491</v>
      </c>
      <c r="BN6" t="s">
        <v>120</v>
      </c>
      <c r="BO6" t="s">
        <v>180</v>
      </c>
      <c r="BP6">
        <v>2</v>
      </c>
      <c r="BQ6">
        <v>2566.779</v>
      </c>
      <c r="BR6">
        <v>3.003802291590146E-2</v>
      </c>
      <c r="BS6">
        <v>0.34646168300903235</v>
      </c>
      <c r="BT6">
        <v>0.30894751749176691</v>
      </c>
      <c r="BU6">
        <v>10.54</v>
      </c>
      <c r="BV6">
        <v>0</v>
      </c>
      <c r="BW6">
        <v>4.0517707212035008</v>
      </c>
      <c r="BX6">
        <v>42</v>
      </c>
      <c r="BY6">
        <v>0</v>
      </c>
      <c r="BZ6">
        <v>104</v>
      </c>
    </row>
    <row r="7" spans="1:78" ht="16.5">
      <c r="A7" s="124" t="str">
        <f t="shared" ref="A7:A44" si="1">BI7</f>
        <v>태양여객</v>
      </c>
      <c r="B7" s="125" t="str">
        <f t="shared" ref="B7:B44" si="2">IF(BJ7="NULL", E7, BJ7)</f>
        <v>권오겸</v>
      </c>
      <c r="C7" s="126" t="str">
        <f t="shared" ref="C7:C44" si="3">BK7</f>
        <v>B</v>
      </c>
      <c r="D7" s="127">
        <f t="shared" ref="D7:D44" si="4">BL7</f>
        <v>0.90619481453545481</v>
      </c>
      <c r="E7" s="128">
        <f t="shared" ref="E7:E44" si="5">U7</f>
        <v>2079</v>
      </c>
      <c r="F7" s="129" t="str">
        <f t="shared" ref="F7:F44" si="6">BN7</f>
        <v>e음89</v>
      </c>
      <c r="G7" s="130" t="str">
        <f t="shared" ref="G7:G44" si="7">BO7</f>
        <v>72바2024</v>
      </c>
      <c r="H7" s="131">
        <f t="shared" ref="H7:H44" si="8">BP7</f>
        <v>2</v>
      </c>
      <c r="I7" s="132">
        <f t="shared" ref="I7:I44" si="9">BQ7</f>
        <v>1220.944</v>
      </c>
      <c r="J7" s="133">
        <f t="shared" ref="J7:J44" si="10">AB7/AA7</f>
        <v>6.5915107040031409E-2</v>
      </c>
      <c r="K7" s="133">
        <f t="shared" ref="K7:K44" si="11">AC7/AA7</f>
        <v>0.30039008424025287</v>
      </c>
      <c r="L7" s="133">
        <f t="shared" ref="L7:L44" si="12">AD7/I7</f>
        <v>8.2722876724894839E-2</v>
      </c>
      <c r="M7" s="134">
        <f t="shared" ref="M7:M44" si="13">Z7</f>
        <v>9.9510000000000005</v>
      </c>
      <c r="N7" s="135">
        <f t="shared" ref="N7:N44" si="14">BV7</f>
        <v>0</v>
      </c>
      <c r="O7" s="135">
        <f t="shared" ref="O7:O44" si="15">BW7</f>
        <v>1.5561729284881207</v>
      </c>
      <c r="P7" s="217">
        <f t="shared" ref="P7:P44" si="16">AK7</f>
        <v>14</v>
      </c>
      <c r="Q7" s="218">
        <f t="shared" ref="Q7:Q44" si="17">AE7</f>
        <v>0</v>
      </c>
      <c r="R7" s="218">
        <f t="shared" ref="R7:R44" si="18">AF7</f>
        <v>19</v>
      </c>
      <c r="T7">
        <v>533</v>
      </c>
      <c r="U7">
        <v>2079</v>
      </c>
      <c r="V7" t="s">
        <v>283</v>
      </c>
      <c r="W7">
        <v>1220.944</v>
      </c>
      <c r="X7">
        <v>503.17700000000002</v>
      </c>
      <c r="Y7">
        <v>2.4260000000000002</v>
      </c>
      <c r="Z7">
        <v>9.9510000000000005</v>
      </c>
      <c r="AA7">
        <v>71.493019000000004</v>
      </c>
      <c r="AB7">
        <v>4.7124699999999997</v>
      </c>
      <c r="AC7">
        <v>21.475794</v>
      </c>
      <c r="AD7" s="1">
        <v>101</v>
      </c>
      <c r="AE7">
        <v>0</v>
      </c>
      <c r="AF7">
        <v>19</v>
      </c>
      <c r="AG7">
        <v>74</v>
      </c>
      <c r="AH7">
        <v>17.077807</v>
      </c>
      <c r="AI7">
        <v>298.7</v>
      </c>
      <c r="AJ7">
        <v>0</v>
      </c>
      <c r="AK7">
        <v>14</v>
      </c>
      <c r="AL7">
        <v>3953</v>
      </c>
      <c r="AM7">
        <v>0.90619481453545481</v>
      </c>
      <c r="AN7" t="s">
        <v>68</v>
      </c>
      <c r="AO7">
        <v>1102.819</v>
      </c>
      <c r="AP7" t="s">
        <v>337</v>
      </c>
      <c r="AQ7" t="s">
        <v>117</v>
      </c>
      <c r="AR7" t="s">
        <v>123</v>
      </c>
      <c r="AS7" t="s">
        <v>117</v>
      </c>
      <c r="AT7" t="s">
        <v>123</v>
      </c>
      <c r="AU7" t="s">
        <v>279</v>
      </c>
      <c r="AV7" t="s">
        <v>283</v>
      </c>
      <c r="AW7" t="s">
        <v>68</v>
      </c>
      <c r="AX7">
        <v>2079</v>
      </c>
      <c r="AY7" t="s">
        <v>314</v>
      </c>
      <c r="AZ7">
        <v>2</v>
      </c>
      <c r="BA7" t="s">
        <v>278</v>
      </c>
      <c r="BB7">
        <v>2</v>
      </c>
      <c r="BC7">
        <v>1</v>
      </c>
      <c r="BE7" t="s">
        <v>70</v>
      </c>
      <c r="BF7">
        <v>3</v>
      </c>
      <c r="BG7" t="s">
        <v>225</v>
      </c>
      <c r="BI7" t="s">
        <v>117</v>
      </c>
      <c r="BJ7" t="s">
        <v>283</v>
      </c>
      <c r="BK7" t="s">
        <v>68</v>
      </c>
      <c r="BL7">
        <v>0.90619481453545481</v>
      </c>
      <c r="BM7">
        <v>2079</v>
      </c>
      <c r="BN7" t="s">
        <v>123</v>
      </c>
      <c r="BO7" t="s">
        <v>279</v>
      </c>
      <c r="BP7">
        <v>2</v>
      </c>
      <c r="BQ7">
        <v>1220.944</v>
      </c>
      <c r="BR7">
        <v>6.5915107040031409E-2</v>
      </c>
      <c r="BS7">
        <v>0.30039008424025287</v>
      </c>
      <c r="BT7">
        <v>8.2722876724894839E-2</v>
      </c>
      <c r="BU7">
        <v>9.9510000000000005</v>
      </c>
      <c r="BV7">
        <v>0</v>
      </c>
      <c r="BW7">
        <v>1.5561729284881207</v>
      </c>
      <c r="BX7">
        <v>14</v>
      </c>
      <c r="BY7">
        <v>0</v>
      </c>
      <c r="BZ7">
        <v>19</v>
      </c>
    </row>
    <row r="8" spans="1:78" ht="16.5">
      <c r="A8" s="107" t="str">
        <f t="shared" si="1"/>
        <v>태양여객</v>
      </c>
      <c r="B8" s="108" t="str">
        <f t="shared" si="2"/>
        <v>김민식</v>
      </c>
      <c r="C8" s="109" t="str">
        <f t="shared" si="3"/>
        <v>C</v>
      </c>
      <c r="D8" s="110">
        <f t="shared" si="4"/>
        <v>0.87555555555555542</v>
      </c>
      <c r="E8" s="111">
        <f t="shared" si="5"/>
        <v>1444</v>
      </c>
      <c r="F8" s="112" t="str">
        <f t="shared" si="6"/>
        <v>583</v>
      </c>
      <c r="G8" s="113" t="str">
        <f t="shared" si="7"/>
        <v>71바6557</v>
      </c>
      <c r="H8" s="114">
        <f t="shared" si="8"/>
        <v>1</v>
      </c>
      <c r="I8" s="115">
        <f t="shared" si="9"/>
        <v>426.75099999999998</v>
      </c>
      <c r="J8" s="116">
        <f t="shared" si="10"/>
        <v>3.5460997135104491E-2</v>
      </c>
      <c r="K8" s="116">
        <f t="shared" si="11"/>
        <v>0.40991069421912402</v>
      </c>
      <c r="L8" s="116">
        <f t="shared" si="12"/>
        <v>0.21558238879346506</v>
      </c>
      <c r="M8" s="117">
        <f t="shared" si="13"/>
        <v>13.201000000000001</v>
      </c>
      <c r="N8" s="118">
        <f t="shared" si="14"/>
        <v>0</v>
      </c>
      <c r="O8" s="118">
        <f t="shared" si="15"/>
        <v>21.323910195875349</v>
      </c>
      <c r="P8" s="219">
        <f t="shared" si="16"/>
        <v>11</v>
      </c>
      <c r="Q8" s="220">
        <f t="shared" si="17"/>
        <v>0</v>
      </c>
      <c r="R8" s="220">
        <f t="shared" si="18"/>
        <v>91</v>
      </c>
      <c r="T8">
        <v>533</v>
      </c>
      <c r="U8">
        <v>1444</v>
      </c>
      <c r="V8" t="s">
        <v>338</v>
      </c>
      <c r="W8">
        <v>426.75099999999998</v>
      </c>
      <c r="X8">
        <v>180.495</v>
      </c>
      <c r="Y8">
        <v>2.3639999999999999</v>
      </c>
      <c r="Z8">
        <v>13.201000000000001</v>
      </c>
      <c r="AA8">
        <v>28.52111</v>
      </c>
      <c r="AB8">
        <v>1.011387</v>
      </c>
      <c r="AC8">
        <v>11.691108</v>
      </c>
      <c r="AD8" s="1">
        <v>92</v>
      </c>
      <c r="AE8">
        <v>0</v>
      </c>
      <c r="AF8">
        <v>91</v>
      </c>
      <c r="AG8">
        <v>85</v>
      </c>
      <c r="AH8">
        <v>14.962636</v>
      </c>
      <c r="AI8">
        <v>1447.8</v>
      </c>
      <c r="AJ8">
        <v>131</v>
      </c>
      <c r="AK8">
        <v>11</v>
      </c>
      <c r="AL8">
        <v>9290</v>
      </c>
      <c r="AM8">
        <v>0.87555555555555542</v>
      </c>
      <c r="AN8" t="s">
        <v>69</v>
      </c>
      <c r="AO8">
        <v>426.75099999999998</v>
      </c>
      <c r="AP8" t="s">
        <v>339</v>
      </c>
      <c r="AQ8" t="s">
        <v>117</v>
      </c>
      <c r="AR8" t="s">
        <v>120</v>
      </c>
      <c r="AS8" t="s">
        <v>117</v>
      </c>
      <c r="AT8" t="s">
        <v>120</v>
      </c>
      <c r="AU8" t="s">
        <v>177</v>
      </c>
      <c r="AV8" t="s">
        <v>338</v>
      </c>
      <c r="AW8" t="s">
        <v>69</v>
      </c>
      <c r="AX8">
        <v>1444</v>
      </c>
      <c r="AY8" t="s">
        <v>255</v>
      </c>
      <c r="AZ8">
        <v>6</v>
      </c>
      <c r="BA8" t="s">
        <v>318</v>
      </c>
      <c r="BB8">
        <v>1</v>
      </c>
      <c r="BC8">
        <v>1</v>
      </c>
      <c r="BE8" t="s">
        <v>229</v>
      </c>
      <c r="BF8" t="s">
        <v>230</v>
      </c>
      <c r="BG8" s="5" t="s">
        <v>229</v>
      </c>
      <c r="BI8" t="s">
        <v>117</v>
      </c>
      <c r="BJ8" t="s">
        <v>338</v>
      </c>
      <c r="BK8" t="s">
        <v>69</v>
      </c>
      <c r="BL8">
        <v>0.87555555555555542</v>
      </c>
      <c r="BM8">
        <v>1444</v>
      </c>
      <c r="BN8" t="s">
        <v>120</v>
      </c>
      <c r="BO8" t="s">
        <v>177</v>
      </c>
      <c r="BP8">
        <v>1</v>
      </c>
      <c r="BQ8">
        <v>426.75099999999998</v>
      </c>
      <c r="BR8">
        <v>3.5460997135104491E-2</v>
      </c>
      <c r="BS8">
        <v>0.40991069421912402</v>
      </c>
      <c r="BT8">
        <v>0.21558238879346506</v>
      </c>
      <c r="BU8">
        <v>13.201000000000001</v>
      </c>
      <c r="BV8">
        <v>0</v>
      </c>
      <c r="BW8">
        <v>21.323910195875349</v>
      </c>
      <c r="BX8">
        <v>11</v>
      </c>
      <c r="BY8">
        <v>0</v>
      </c>
      <c r="BZ8">
        <v>91</v>
      </c>
    </row>
    <row r="9" spans="1:78" ht="16.5">
      <c r="A9" s="124" t="str">
        <f t="shared" si="1"/>
        <v>태양여객</v>
      </c>
      <c r="B9" s="125" t="str">
        <f t="shared" si="2"/>
        <v>김민영</v>
      </c>
      <c r="C9" s="126" t="str">
        <f t="shared" si="3"/>
        <v>B</v>
      </c>
      <c r="D9" s="127">
        <f t="shared" si="4"/>
        <v>0.91807692307692301</v>
      </c>
      <c r="E9" s="128">
        <f t="shared" si="5"/>
        <v>7360</v>
      </c>
      <c r="F9" s="129" t="str">
        <f t="shared" si="6"/>
        <v>590</v>
      </c>
      <c r="G9" s="130" t="str">
        <f t="shared" si="7"/>
        <v>72바1410</v>
      </c>
      <c r="H9" s="131">
        <f t="shared" si="8"/>
        <v>1</v>
      </c>
      <c r="I9" s="132">
        <f t="shared" si="9"/>
        <v>1774.2280000000001</v>
      </c>
      <c r="J9" s="133">
        <f t="shared" si="10"/>
        <v>2.8525079174609475E-2</v>
      </c>
      <c r="K9" s="133">
        <f t="shared" si="11"/>
        <v>0.42217315913375009</v>
      </c>
      <c r="L9" s="133">
        <f t="shared" si="12"/>
        <v>0.15781511733553974</v>
      </c>
      <c r="M9" s="134">
        <f t="shared" si="13"/>
        <v>5.1429999999999998</v>
      </c>
      <c r="N9" s="135">
        <f t="shared" si="14"/>
        <v>0.1690876257166497</v>
      </c>
      <c r="O9" s="135">
        <f t="shared" si="15"/>
        <v>0.73271304477214871</v>
      </c>
      <c r="P9" s="217">
        <f t="shared" si="16"/>
        <v>74</v>
      </c>
      <c r="Q9" s="218">
        <f t="shared" si="17"/>
        <v>3</v>
      </c>
      <c r="R9" s="218">
        <f t="shared" si="18"/>
        <v>13</v>
      </c>
      <c r="T9">
        <v>533</v>
      </c>
      <c r="U9">
        <v>7360</v>
      </c>
      <c r="V9" t="s">
        <v>189</v>
      </c>
      <c r="W9">
        <v>1774.2280000000001</v>
      </c>
      <c r="X9">
        <v>743.31</v>
      </c>
      <c r="Y9">
        <v>2.387</v>
      </c>
      <c r="Z9">
        <v>5.1429999999999998</v>
      </c>
      <c r="AA9">
        <v>150.45164199999999</v>
      </c>
      <c r="AB9">
        <v>4.2916449999999999</v>
      </c>
      <c r="AC9">
        <v>63.516644999999997</v>
      </c>
      <c r="AD9" s="1">
        <v>280</v>
      </c>
      <c r="AE9">
        <v>3</v>
      </c>
      <c r="AF9">
        <v>13</v>
      </c>
      <c r="AG9">
        <v>62</v>
      </c>
      <c r="AH9">
        <v>11.792679</v>
      </c>
      <c r="AI9">
        <v>0</v>
      </c>
      <c r="AJ9">
        <v>0</v>
      </c>
      <c r="AK9">
        <v>74</v>
      </c>
      <c r="AL9">
        <v>82570</v>
      </c>
      <c r="AM9">
        <v>0.91807692307692301</v>
      </c>
      <c r="AN9" t="s">
        <v>68</v>
      </c>
      <c r="AO9">
        <v>1774.2280000000001</v>
      </c>
      <c r="AP9" t="s">
        <v>340</v>
      </c>
      <c r="AQ9" t="s">
        <v>117</v>
      </c>
      <c r="AR9" t="s">
        <v>121</v>
      </c>
      <c r="AS9" t="s">
        <v>117</v>
      </c>
      <c r="AT9" t="s">
        <v>121</v>
      </c>
      <c r="AU9" t="s">
        <v>184</v>
      </c>
      <c r="AV9" t="s">
        <v>189</v>
      </c>
      <c r="AW9" t="s">
        <v>68</v>
      </c>
      <c r="AX9">
        <v>7360</v>
      </c>
      <c r="AY9" t="s">
        <v>267</v>
      </c>
      <c r="AZ9">
        <v>1</v>
      </c>
      <c r="BA9" t="s">
        <v>234</v>
      </c>
      <c r="BB9">
        <v>1</v>
      </c>
      <c r="BC9">
        <v>1</v>
      </c>
      <c r="BE9" t="s">
        <v>68</v>
      </c>
      <c r="BF9">
        <v>0</v>
      </c>
      <c r="BG9" t="s">
        <v>209</v>
      </c>
      <c r="BI9" t="s">
        <v>117</v>
      </c>
      <c r="BJ9" t="s">
        <v>189</v>
      </c>
      <c r="BK9" t="s">
        <v>68</v>
      </c>
      <c r="BL9">
        <v>0.91807692307692301</v>
      </c>
      <c r="BM9">
        <v>7360</v>
      </c>
      <c r="BN9" t="s">
        <v>121</v>
      </c>
      <c r="BO9" t="s">
        <v>184</v>
      </c>
      <c r="BP9">
        <v>1</v>
      </c>
      <c r="BQ9">
        <v>1774.2280000000001</v>
      </c>
      <c r="BR9">
        <v>2.8525079174609475E-2</v>
      </c>
      <c r="BS9">
        <v>0.42217315913375009</v>
      </c>
      <c r="BT9">
        <v>0.15781511733553974</v>
      </c>
      <c r="BU9">
        <v>5.1429999999999998</v>
      </c>
      <c r="BV9">
        <v>0.1690876257166497</v>
      </c>
      <c r="BW9">
        <v>0.73271304477214871</v>
      </c>
      <c r="BX9">
        <v>74</v>
      </c>
      <c r="BY9">
        <v>3</v>
      </c>
      <c r="BZ9">
        <v>13</v>
      </c>
    </row>
    <row r="10" spans="1:78" ht="16.5">
      <c r="A10" s="107" t="str">
        <f t="shared" si="1"/>
        <v>태양여객</v>
      </c>
      <c r="B10" s="108" t="str">
        <f t="shared" si="2"/>
        <v>김병술</v>
      </c>
      <c r="C10" s="109" t="str">
        <f t="shared" si="3"/>
        <v>S</v>
      </c>
      <c r="D10" s="110">
        <f t="shared" si="4"/>
        <v>1.0324</v>
      </c>
      <c r="E10" s="111">
        <f t="shared" si="5"/>
        <v>6303</v>
      </c>
      <c r="F10" s="112" t="str">
        <f t="shared" si="6"/>
        <v>556</v>
      </c>
      <c r="G10" s="113" t="str">
        <f t="shared" si="7"/>
        <v>71바7152</v>
      </c>
      <c r="H10" s="114">
        <f t="shared" si="8"/>
        <v>1</v>
      </c>
      <c r="I10" s="115">
        <f t="shared" si="9"/>
        <v>1678.018</v>
      </c>
      <c r="J10" s="116">
        <f t="shared" si="10"/>
        <v>1.4330940537656536E-2</v>
      </c>
      <c r="K10" s="116">
        <f t="shared" si="11"/>
        <v>0.36727411968494972</v>
      </c>
      <c r="L10" s="116">
        <f t="shared" si="12"/>
        <v>0.12991517373472752</v>
      </c>
      <c r="M10" s="117">
        <f t="shared" si="13"/>
        <v>4.4960000000000004</v>
      </c>
      <c r="N10" s="118">
        <f t="shared" si="14"/>
        <v>0</v>
      </c>
      <c r="O10" s="118">
        <f t="shared" si="15"/>
        <v>0.65553528031284525</v>
      </c>
      <c r="P10" s="219">
        <f t="shared" si="16"/>
        <v>0</v>
      </c>
      <c r="Q10" s="220">
        <f t="shared" si="17"/>
        <v>0</v>
      </c>
      <c r="R10" s="220">
        <f t="shared" si="18"/>
        <v>11</v>
      </c>
      <c r="T10">
        <v>533</v>
      </c>
      <c r="U10">
        <v>6303</v>
      </c>
      <c r="V10" t="s">
        <v>190</v>
      </c>
      <c r="W10">
        <v>1678.018</v>
      </c>
      <c r="X10">
        <v>650.11</v>
      </c>
      <c r="Y10">
        <v>2.581</v>
      </c>
      <c r="Z10">
        <v>4.4960000000000004</v>
      </c>
      <c r="AA10">
        <v>134.43772200000001</v>
      </c>
      <c r="AB10">
        <v>1.9266190000000001</v>
      </c>
      <c r="AC10">
        <v>49.375495999999998</v>
      </c>
      <c r="AD10" s="1">
        <v>218</v>
      </c>
      <c r="AE10">
        <v>0</v>
      </c>
      <c r="AF10">
        <v>11</v>
      </c>
      <c r="AG10">
        <v>72</v>
      </c>
      <c r="AH10">
        <v>12.481749000000001</v>
      </c>
      <c r="AI10">
        <v>25.3</v>
      </c>
      <c r="AJ10">
        <v>0</v>
      </c>
      <c r="AK10">
        <v>0</v>
      </c>
      <c r="AL10">
        <v>0</v>
      </c>
      <c r="AM10">
        <v>1.0324</v>
      </c>
      <c r="AN10" t="s">
        <v>71</v>
      </c>
      <c r="AO10">
        <v>1678.018</v>
      </c>
      <c r="AP10" t="s">
        <v>341</v>
      </c>
      <c r="AQ10" t="s">
        <v>117</v>
      </c>
      <c r="AR10" t="s">
        <v>118</v>
      </c>
      <c r="AS10" t="s">
        <v>117</v>
      </c>
      <c r="AT10" t="s">
        <v>118</v>
      </c>
      <c r="AU10" t="s">
        <v>174</v>
      </c>
      <c r="AV10" t="s">
        <v>190</v>
      </c>
      <c r="AW10" t="s">
        <v>71</v>
      </c>
      <c r="AX10">
        <v>6303</v>
      </c>
      <c r="AY10" t="s">
        <v>311</v>
      </c>
      <c r="AZ10">
        <v>1</v>
      </c>
      <c r="BA10" t="s">
        <v>312</v>
      </c>
      <c r="BB10">
        <v>1</v>
      </c>
      <c r="BC10">
        <v>1</v>
      </c>
      <c r="BE10" t="s">
        <v>71</v>
      </c>
      <c r="BF10">
        <v>0</v>
      </c>
      <c r="BG10" t="s">
        <v>209</v>
      </c>
      <c r="BI10" t="s">
        <v>117</v>
      </c>
      <c r="BJ10" t="s">
        <v>190</v>
      </c>
      <c r="BK10" t="s">
        <v>71</v>
      </c>
      <c r="BL10">
        <v>1.0324</v>
      </c>
      <c r="BM10">
        <v>6303</v>
      </c>
      <c r="BN10" t="s">
        <v>118</v>
      </c>
      <c r="BO10" t="s">
        <v>174</v>
      </c>
      <c r="BP10">
        <v>1</v>
      </c>
      <c r="BQ10">
        <v>1678.018</v>
      </c>
      <c r="BR10">
        <v>1.4330940537656536E-2</v>
      </c>
      <c r="BS10">
        <v>0.36727411968494972</v>
      </c>
      <c r="BT10">
        <v>0.12991517373472752</v>
      </c>
      <c r="BU10">
        <v>4.4960000000000004</v>
      </c>
      <c r="BV10">
        <v>0</v>
      </c>
      <c r="BW10">
        <v>0.65553528031284525</v>
      </c>
      <c r="BX10">
        <v>0</v>
      </c>
      <c r="BY10">
        <v>0</v>
      </c>
      <c r="BZ10">
        <v>11</v>
      </c>
    </row>
    <row r="11" spans="1:78" ht="16.5">
      <c r="A11" s="124" t="str">
        <f t="shared" si="1"/>
        <v>태양여객</v>
      </c>
      <c r="B11" s="125" t="str">
        <f t="shared" si="2"/>
        <v>김성배</v>
      </c>
      <c r="C11" s="126" t="str">
        <f t="shared" si="3"/>
        <v>C</v>
      </c>
      <c r="D11" s="127">
        <f t="shared" si="4"/>
        <v>0.88680000000000003</v>
      </c>
      <c r="E11" s="128">
        <f t="shared" si="5"/>
        <v>8998</v>
      </c>
      <c r="F11" s="129" t="str">
        <f t="shared" si="6"/>
        <v>581</v>
      </c>
      <c r="G11" s="130" t="str">
        <f t="shared" si="7"/>
        <v>71바7192</v>
      </c>
      <c r="H11" s="131">
        <f t="shared" si="8"/>
        <v>1</v>
      </c>
      <c r="I11" s="132">
        <f t="shared" si="9"/>
        <v>1914.538</v>
      </c>
      <c r="J11" s="133">
        <f t="shared" si="10"/>
        <v>1.5690066677956541E-2</v>
      </c>
      <c r="K11" s="133">
        <f t="shared" si="11"/>
        <v>0.40719724144921943</v>
      </c>
      <c r="L11" s="133">
        <f t="shared" si="12"/>
        <v>0.19116883551018574</v>
      </c>
      <c r="M11" s="134">
        <f t="shared" si="13"/>
        <v>8.6989999999999998</v>
      </c>
      <c r="N11" s="135">
        <f t="shared" si="14"/>
        <v>0.52231922270542552</v>
      </c>
      <c r="O11" s="135">
        <f t="shared" si="15"/>
        <v>3.1339153362325534</v>
      </c>
      <c r="P11" s="217">
        <f t="shared" si="16"/>
        <v>15</v>
      </c>
      <c r="Q11" s="218">
        <f t="shared" si="17"/>
        <v>10</v>
      </c>
      <c r="R11" s="218">
        <f t="shared" si="18"/>
        <v>60</v>
      </c>
      <c r="T11">
        <v>533</v>
      </c>
      <c r="U11">
        <v>8998</v>
      </c>
      <c r="V11" t="s">
        <v>284</v>
      </c>
      <c r="W11">
        <v>1931.22</v>
      </c>
      <c r="X11">
        <v>872.13099999999997</v>
      </c>
      <c r="Y11">
        <v>2.214</v>
      </c>
      <c r="Z11">
        <v>8.6989999999999998</v>
      </c>
      <c r="AA11">
        <v>167.03466299999999</v>
      </c>
      <c r="AB11">
        <v>2.6207850000000001</v>
      </c>
      <c r="AC11">
        <v>68.016053999999997</v>
      </c>
      <c r="AD11" s="1">
        <v>366</v>
      </c>
      <c r="AE11">
        <v>10</v>
      </c>
      <c r="AF11">
        <v>60</v>
      </c>
      <c r="AG11">
        <v>70</v>
      </c>
      <c r="AH11">
        <v>11.561790999999999</v>
      </c>
      <c r="AI11">
        <v>13.8</v>
      </c>
      <c r="AJ11">
        <v>0</v>
      </c>
      <c r="AK11">
        <v>15</v>
      </c>
      <c r="AL11">
        <v>9601</v>
      </c>
      <c r="AM11">
        <v>0.88680000000000003</v>
      </c>
      <c r="AN11" t="s">
        <v>69</v>
      </c>
      <c r="AO11">
        <v>1914.538</v>
      </c>
      <c r="AP11" t="s">
        <v>342</v>
      </c>
      <c r="AQ11" t="s">
        <v>117</v>
      </c>
      <c r="AR11" t="s">
        <v>119</v>
      </c>
      <c r="AS11" t="s">
        <v>117</v>
      </c>
      <c r="AT11" t="s">
        <v>119</v>
      </c>
      <c r="AU11" t="s">
        <v>273</v>
      </c>
      <c r="AV11" t="s">
        <v>284</v>
      </c>
      <c r="AW11" t="s">
        <v>69</v>
      </c>
      <c r="AX11">
        <v>8998</v>
      </c>
      <c r="AY11" t="s">
        <v>270</v>
      </c>
      <c r="AZ11">
        <v>1</v>
      </c>
      <c r="BA11" t="s">
        <v>226</v>
      </c>
      <c r="BB11">
        <v>1</v>
      </c>
      <c r="BC11">
        <v>1</v>
      </c>
      <c r="BE11" t="s">
        <v>69</v>
      </c>
      <c r="BF11">
        <v>0</v>
      </c>
      <c r="BG11" t="s">
        <v>209</v>
      </c>
      <c r="BI11" t="s">
        <v>117</v>
      </c>
      <c r="BJ11" t="s">
        <v>284</v>
      </c>
      <c r="BK11" t="s">
        <v>69</v>
      </c>
      <c r="BL11">
        <v>0.88680000000000003</v>
      </c>
      <c r="BM11">
        <v>8998</v>
      </c>
      <c r="BN11" t="s">
        <v>119</v>
      </c>
      <c r="BO11" t="s">
        <v>273</v>
      </c>
      <c r="BP11">
        <v>1</v>
      </c>
      <c r="BQ11">
        <v>1914.538</v>
      </c>
      <c r="BR11">
        <v>1.5690066677956541E-2</v>
      </c>
      <c r="BS11">
        <v>0.40719724144921943</v>
      </c>
      <c r="BT11">
        <v>0.18951750706807097</v>
      </c>
      <c r="BU11">
        <v>8.6989999999999998</v>
      </c>
      <c r="BV11">
        <v>0.52231922270542552</v>
      </c>
      <c r="BW11">
        <v>3.1339153362325534</v>
      </c>
      <c r="BX11">
        <v>15</v>
      </c>
      <c r="BY11">
        <v>10</v>
      </c>
      <c r="BZ11">
        <v>60</v>
      </c>
    </row>
    <row r="12" spans="1:78" ht="16.5">
      <c r="A12" s="107" t="str">
        <f t="shared" si="1"/>
        <v>태양여객</v>
      </c>
      <c r="B12" s="108" t="str">
        <f t="shared" si="2"/>
        <v>김영규</v>
      </c>
      <c r="C12" s="109" t="str">
        <f t="shared" si="3"/>
        <v>B</v>
      </c>
      <c r="D12" s="110">
        <f t="shared" si="4"/>
        <v>0.92833333333333334</v>
      </c>
      <c r="E12" s="111">
        <f t="shared" si="5"/>
        <v>9105</v>
      </c>
      <c r="F12" s="112" t="str">
        <f t="shared" si="6"/>
        <v>e음55</v>
      </c>
      <c r="G12" s="113" t="str">
        <f t="shared" si="7"/>
        <v>72바2022</v>
      </c>
      <c r="H12" s="114">
        <f t="shared" si="8"/>
        <v>1</v>
      </c>
      <c r="I12" s="115">
        <f t="shared" si="9"/>
        <v>1078.741</v>
      </c>
      <c r="J12" s="116">
        <f t="shared" si="10"/>
        <v>0.11065375641358718</v>
      </c>
      <c r="K12" s="116">
        <f t="shared" si="11"/>
        <v>0.32923826408074991</v>
      </c>
      <c r="L12" s="116">
        <f t="shared" si="12"/>
        <v>0.21135749915874152</v>
      </c>
      <c r="M12" s="117">
        <f t="shared" si="13"/>
        <v>8.6219999999999999</v>
      </c>
      <c r="N12" s="118">
        <f t="shared" si="14"/>
        <v>9.2700657525763827E-2</v>
      </c>
      <c r="O12" s="118">
        <f t="shared" si="15"/>
        <v>9.1773650950506198</v>
      </c>
      <c r="P12" s="219">
        <f t="shared" si="16"/>
        <v>50</v>
      </c>
      <c r="Q12" s="220">
        <f t="shared" si="17"/>
        <v>1</v>
      </c>
      <c r="R12" s="220">
        <f t="shared" si="18"/>
        <v>99</v>
      </c>
      <c r="T12">
        <v>533</v>
      </c>
      <c r="U12">
        <v>9105</v>
      </c>
      <c r="V12" t="s">
        <v>191</v>
      </c>
      <c r="W12">
        <v>1078.741</v>
      </c>
      <c r="X12">
        <v>322.82600000000002</v>
      </c>
      <c r="Y12">
        <v>3.3420000000000001</v>
      </c>
      <c r="Z12">
        <v>8.6219999999999999</v>
      </c>
      <c r="AA12">
        <v>68.629689999999997</v>
      </c>
      <c r="AB12">
        <v>7.5941330000000002</v>
      </c>
      <c r="AC12">
        <v>22.59552</v>
      </c>
      <c r="AD12" s="1">
        <v>228</v>
      </c>
      <c r="AE12">
        <v>1</v>
      </c>
      <c r="AF12">
        <v>99</v>
      </c>
      <c r="AG12">
        <v>71</v>
      </c>
      <c r="AH12">
        <v>15.718284000000001</v>
      </c>
      <c r="AI12">
        <v>13</v>
      </c>
      <c r="AJ12">
        <v>0</v>
      </c>
      <c r="AK12">
        <v>50</v>
      </c>
      <c r="AL12">
        <v>12971</v>
      </c>
      <c r="AM12">
        <v>0.92833333333333334</v>
      </c>
      <c r="AN12" t="s">
        <v>68</v>
      </c>
      <c r="AO12">
        <v>1078.741</v>
      </c>
      <c r="AP12" t="s">
        <v>343</v>
      </c>
      <c r="AQ12" t="s">
        <v>117</v>
      </c>
      <c r="AR12" t="s">
        <v>122</v>
      </c>
      <c r="AS12" t="s">
        <v>117</v>
      </c>
      <c r="AT12" t="s">
        <v>122</v>
      </c>
      <c r="AU12" t="s">
        <v>186</v>
      </c>
      <c r="AV12" t="s">
        <v>191</v>
      </c>
      <c r="AW12" t="s">
        <v>68</v>
      </c>
      <c r="AX12">
        <v>9105</v>
      </c>
      <c r="AY12" t="s">
        <v>256</v>
      </c>
      <c r="AZ12">
        <v>2</v>
      </c>
      <c r="BA12" t="s">
        <v>317</v>
      </c>
      <c r="BB12">
        <v>1</v>
      </c>
      <c r="BC12">
        <v>1</v>
      </c>
      <c r="BE12" t="s">
        <v>68</v>
      </c>
      <c r="BF12">
        <v>0</v>
      </c>
      <c r="BG12" t="s">
        <v>209</v>
      </c>
      <c r="BI12" t="s">
        <v>117</v>
      </c>
      <c r="BJ12" t="s">
        <v>191</v>
      </c>
      <c r="BK12" t="s">
        <v>68</v>
      </c>
      <c r="BL12">
        <v>0.92833333333333334</v>
      </c>
      <c r="BM12">
        <v>9105</v>
      </c>
      <c r="BN12" t="s">
        <v>122</v>
      </c>
      <c r="BO12" t="s">
        <v>186</v>
      </c>
      <c r="BP12">
        <v>1</v>
      </c>
      <c r="BQ12">
        <v>1078.741</v>
      </c>
      <c r="BR12">
        <v>0.11065375641358718</v>
      </c>
      <c r="BS12">
        <v>0.32923826408074991</v>
      </c>
      <c r="BT12">
        <v>0.21135749915874152</v>
      </c>
      <c r="BU12">
        <v>8.6219999999999999</v>
      </c>
      <c r="BV12">
        <v>9.2700657525763827E-2</v>
      </c>
      <c r="BW12">
        <v>9.1773650950506198</v>
      </c>
      <c r="BX12">
        <v>50</v>
      </c>
      <c r="BY12">
        <v>1</v>
      </c>
      <c r="BZ12">
        <v>99</v>
      </c>
    </row>
    <row r="13" spans="1:78" ht="16.5">
      <c r="A13" s="124" t="str">
        <f t="shared" si="1"/>
        <v>태양여객</v>
      </c>
      <c r="B13" s="125" t="str">
        <f t="shared" si="2"/>
        <v>김재현</v>
      </c>
      <c r="C13" s="126" t="str">
        <f t="shared" si="3"/>
        <v>D</v>
      </c>
      <c r="D13" s="127">
        <f t="shared" si="4"/>
        <v>0.81740740740740725</v>
      </c>
      <c r="E13" s="128">
        <f t="shared" si="5"/>
        <v>909</v>
      </c>
      <c r="F13" s="129" t="str">
        <f t="shared" si="6"/>
        <v>590</v>
      </c>
      <c r="G13" s="130" t="str">
        <f t="shared" si="7"/>
        <v>71바5261</v>
      </c>
      <c r="H13" s="131">
        <f t="shared" si="8"/>
        <v>1</v>
      </c>
      <c r="I13" s="132">
        <f t="shared" si="9"/>
        <v>1406.98</v>
      </c>
      <c r="J13" s="133">
        <f t="shared" si="10"/>
        <v>4.6649020482568915E-2</v>
      </c>
      <c r="K13" s="133">
        <f t="shared" si="11"/>
        <v>0.38154285547551114</v>
      </c>
      <c r="L13" s="133">
        <f t="shared" si="12"/>
        <v>0.20966893630328789</v>
      </c>
      <c r="M13" s="134">
        <f t="shared" si="13"/>
        <v>10.81</v>
      </c>
      <c r="N13" s="135">
        <f t="shared" si="14"/>
        <v>0.99503901974441711</v>
      </c>
      <c r="O13" s="135">
        <f t="shared" si="15"/>
        <v>28.713983141196035</v>
      </c>
      <c r="P13" s="217">
        <f t="shared" si="16"/>
        <v>33</v>
      </c>
      <c r="Q13" s="218">
        <f t="shared" si="17"/>
        <v>14</v>
      </c>
      <c r="R13" s="218">
        <f t="shared" si="18"/>
        <v>404</v>
      </c>
      <c r="T13">
        <v>533</v>
      </c>
      <c r="U13">
        <v>909</v>
      </c>
      <c r="V13" t="s">
        <v>192</v>
      </c>
      <c r="W13">
        <v>1406.98</v>
      </c>
      <c r="X13">
        <v>637.40700000000004</v>
      </c>
      <c r="Y13">
        <v>2.2069999999999999</v>
      </c>
      <c r="Z13">
        <v>10.81</v>
      </c>
      <c r="AA13">
        <v>90.134690000000006</v>
      </c>
      <c r="AB13">
        <v>4.2046950000000001</v>
      </c>
      <c r="AC13">
        <v>34.390247000000002</v>
      </c>
      <c r="AD13" s="1">
        <v>295</v>
      </c>
      <c r="AE13">
        <v>14</v>
      </c>
      <c r="AF13">
        <v>404</v>
      </c>
      <c r="AG13">
        <v>81</v>
      </c>
      <c r="AH13">
        <v>15.60975</v>
      </c>
      <c r="AI13">
        <v>667.9</v>
      </c>
      <c r="AJ13">
        <v>0</v>
      </c>
      <c r="AK13">
        <v>33</v>
      </c>
      <c r="AL13">
        <v>23776</v>
      </c>
      <c r="AM13">
        <v>0.81740740740740725</v>
      </c>
      <c r="AN13" t="s">
        <v>67</v>
      </c>
      <c r="AO13">
        <v>1406.98</v>
      </c>
      <c r="AP13" t="s">
        <v>344</v>
      </c>
      <c r="AQ13" t="s">
        <v>117</v>
      </c>
      <c r="AR13" t="s">
        <v>121</v>
      </c>
      <c r="AS13" t="s">
        <v>117</v>
      </c>
      <c r="AT13" t="s">
        <v>121</v>
      </c>
      <c r="AU13" t="s">
        <v>183</v>
      </c>
      <c r="AV13" t="s">
        <v>192</v>
      </c>
      <c r="AW13" t="s">
        <v>67</v>
      </c>
      <c r="AX13">
        <v>909</v>
      </c>
      <c r="AY13" t="s">
        <v>345</v>
      </c>
      <c r="AZ13">
        <v>1</v>
      </c>
      <c r="BA13" t="s">
        <v>346</v>
      </c>
      <c r="BB13">
        <v>1</v>
      </c>
      <c r="BC13">
        <v>1</v>
      </c>
      <c r="BE13" t="s">
        <v>69</v>
      </c>
      <c r="BF13">
        <v>-1</v>
      </c>
      <c r="BG13" t="s">
        <v>236</v>
      </c>
      <c r="BI13" t="s">
        <v>117</v>
      </c>
      <c r="BJ13" t="s">
        <v>192</v>
      </c>
      <c r="BK13" t="s">
        <v>67</v>
      </c>
      <c r="BL13">
        <v>0.81740740740740725</v>
      </c>
      <c r="BM13">
        <v>909</v>
      </c>
      <c r="BN13" t="s">
        <v>121</v>
      </c>
      <c r="BO13" t="s">
        <v>183</v>
      </c>
      <c r="BP13">
        <v>1</v>
      </c>
      <c r="BQ13">
        <v>1406.98</v>
      </c>
      <c r="BR13">
        <v>4.6649020482568915E-2</v>
      </c>
      <c r="BS13">
        <v>0.38154285547551114</v>
      </c>
      <c r="BT13">
        <v>0.20966893630328789</v>
      </c>
      <c r="BU13">
        <v>10.81</v>
      </c>
      <c r="BV13">
        <v>0.99503901974441711</v>
      </c>
      <c r="BW13">
        <v>28.713983141196035</v>
      </c>
      <c r="BX13">
        <v>33</v>
      </c>
      <c r="BY13">
        <v>14</v>
      </c>
      <c r="BZ13">
        <v>404</v>
      </c>
    </row>
    <row r="14" spans="1:78" ht="16.5">
      <c r="A14" s="107" t="str">
        <f t="shared" si="1"/>
        <v>태양여객</v>
      </c>
      <c r="B14" s="108" t="str">
        <f t="shared" si="2"/>
        <v>김종근</v>
      </c>
      <c r="C14" s="109" t="str">
        <f t="shared" si="3"/>
        <v>C</v>
      </c>
      <c r="D14" s="110">
        <f t="shared" si="4"/>
        <v>0.8792857915142579</v>
      </c>
      <c r="E14" s="111">
        <f t="shared" si="5"/>
        <v>8779</v>
      </c>
      <c r="F14" s="112" t="str">
        <f t="shared" si="6"/>
        <v>583</v>
      </c>
      <c r="G14" s="113" t="str">
        <f t="shared" si="7"/>
        <v>71바6557</v>
      </c>
      <c r="H14" s="114">
        <f t="shared" si="8"/>
        <v>5</v>
      </c>
      <c r="I14" s="115">
        <f t="shared" si="9"/>
        <v>1551.3000000000002</v>
      </c>
      <c r="J14" s="116">
        <f t="shared" si="10"/>
        <v>2.0142494776019104E-2</v>
      </c>
      <c r="K14" s="116">
        <f t="shared" si="11"/>
        <v>0.36275932905070568</v>
      </c>
      <c r="L14" s="116">
        <f t="shared" si="12"/>
        <v>0.27589763424224839</v>
      </c>
      <c r="M14" s="117">
        <f t="shared" si="13"/>
        <v>10.898999999999999</v>
      </c>
      <c r="N14" s="118">
        <f t="shared" si="14"/>
        <v>0</v>
      </c>
      <c r="O14" s="118">
        <f t="shared" si="15"/>
        <v>24.302198156384964</v>
      </c>
      <c r="P14" s="219">
        <f t="shared" si="16"/>
        <v>29</v>
      </c>
      <c r="Q14" s="220">
        <f t="shared" si="17"/>
        <v>0</v>
      </c>
      <c r="R14" s="220">
        <f t="shared" si="18"/>
        <v>377</v>
      </c>
      <c r="T14">
        <v>533</v>
      </c>
      <c r="U14">
        <v>8779</v>
      </c>
      <c r="V14" t="s">
        <v>238</v>
      </c>
      <c r="W14">
        <v>1551.3</v>
      </c>
      <c r="X14">
        <v>663.70100000000002</v>
      </c>
      <c r="Y14">
        <v>2.3370000000000002</v>
      </c>
      <c r="Z14">
        <v>10.898999999999999</v>
      </c>
      <c r="AA14">
        <v>104.766367</v>
      </c>
      <c r="AB14">
        <v>2.1102560000000001</v>
      </c>
      <c r="AC14">
        <v>38.004976999999997</v>
      </c>
      <c r="AD14" s="1">
        <v>428</v>
      </c>
      <c r="AE14">
        <v>0</v>
      </c>
      <c r="AF14">
        <v>377</v>
      </c>
      <c r="AG14">
        <v>104</v>
      </c>
      <c r="AH14">
        <v>14.807232000000001</v>
      </c>
      <c r="AI14">
        <v>1553.4</v>
      </c>
      <c r="AJ14">
        <v>329.5</v>
      </c>
      <c r="AK14">
        <v>29</v>
      </c>
      <c r="AL14">
        <v>14616</v>
      </c>
      <c r="AM14">
        <v>0.8792857915142579</v>
      </c>
      <c r="AN14" t="s">
        <v>69</v>
      </c>
      <c r="AO14">
        <v>747.20299999999997</v>
      </c>
      <c r="AP14" t="s">
        <v>347</v>
      </c>
      <c r="AQ14" t="s">
        <v>117</v>
      </c>
      <c r="AR14" t="s">
        <v>120</v>
      </c>
      <c r="AS14" t="s">
        <v>117</v>
      </c>
      <c r="AT14" t="s">
        <v>120</v>
      </c>
      <c r="AU14" t="s">
        <v>177</v>
      </c>
      <c r="AV14" t="s">
        <v>238</v>
      </c>
      <c r="AW14" t="s">
        <v>69</v>
      </c>
      <c r="AX14">
        <v>8779</v>
      </c>
      <c r="AY14" t="s">
        <v>255</v>
      </c>
      <c r="AZ14">
        <v>3</v>
      </c>
      <c r="BA14" t="s">
        <v>231</v>
      </c>
      <c r="BB14">
        <v>5</v>
      </c>
      <c r="BC14">
        <v>1</v>
      </c>
      <c r="BE14" t="s">
        <v>67</v>
      </c>
      <c r="BF14">
        <v>1</v>
      </c>
      <c r="BG14" t="s">
        <v>225</v>
      </c>
      <c r="BI14" t="s">
        <v>117</v>
      </c>
      <c r="BJ14" t="s">
        <v>238</v>
      </c>
      <c r="BK14" t="s">
        <v>69</v>
      </c>
      <c r="BL14">
        <v>0.8792857915142579</v>
      </c>
      <c r="BM14">
        <v>8779</v>
      </c>
      <c r="BN14" t="s">
        <v>120</v>
      </c>
      <c r="BO14" t="s">
        <v>177</v>
      </c>
      <c r="BP14">
        <v>5</v>
      </c>
      <c r="BQ14">
        <v>1551.3000000000002</v>
      </c>
      <c r="BR14">
        <v>2.0142494776019104E-2</v>
      </c>
      <c r="BS14">
        <v>0.36275932905070568</v>
      </c>
      <c r="BT14">
        <v>0.27589763424224845</v>
      </c>
      <c r="BU14">
        <v>10.898999999999999</v>
      </c>
      <c r="BV14">
        <v>0</v>
      </c>
      <c r="BW14">
        <v>24.302198156384964</v>
      </c>
      <c r="BX14">
        <v>29</v>
      </c>
      <c r="BY14">
        <v>0</v>
      </c>
      <c r="BZ14">
        <v>377</v>
      </c>
    </row>
    <row r="15" spans="1:78" ht="16.5">
      <c r="A15" s="124" t="str">
        <f t="shared" si="1"/>
        <v>태양여객</v>
      </c>
      <c r="B15" s="125" t="str">
        <f t="shared" si="2"/>
        <v>김태우</v>
      </c>
      <c r="C15" s="126" t="str">
        <f t="shared" si="3"/>
        <v>C</v>
      </c>
      <c r="D15" s="127">
        <f t="shared" si="4"/>
        <v>0.87638806275551528</v>
      </c>
      <c r="E15" s="128">
        <f t="shared" si="5"/>
        <v>3261</v>
      </c>
      <c r="F15" s="129" t="str">
        <f t="shared" si="6"/>
        <v>583</v>
      </c>
      <c r="G15" s="130" t="str">
        <f t="shared" si="7"/>
        <v>71바6557</v>
      </c>
      <c r="H15" s="131">
        <f t="shared" si="8"/>
        <v>6</v>
      </c>
      <c r="I15" s="132">
        <f t="shared" si="9"/>
        <v>1866.0370000000003</v>
      </c>
      <c r="J15" s="133">
        <f t="shared" si="10"/>
        <v>9.8601179397348887E-3</v>
      </c>
      <c r="K15" s="133">
        <f t="shared" si="11"/>
        <v>0.48204260707601265</v>
      </c>
      <c r="L15" s="133">
        <f t="shared" si="12"/>
        <v>0.21757339216746502</v>
      </c>
      <c r="M15" s="134">
        <f t="shared" si="13"/>
        <v>12.302</v>
      </c>
      <c r="N15" s="135">
        <f t="shared" si="14"/>
        <v>0</v>
      </c>
      <c r="O15" s="135">
        <f t="shared" si="15"/>
        <v>3.8584443931176065</v>
      </c>
      <c r="P15" s="217">
        <f t="shared" si="16"/>
        <v>106</v>
      </c>
      <c r="Q15" s="218">
        <f t="shared" si="17"/>
        <v>0</v>
      </c>
      <c r="R15" s="218">
        <f t="shared" si="18"/>
        <v>72</v>
      </c>
      <c r="T15">
        <v>533</v>
      </c>
      <c r="U15">
        <v>3261</v>
      </c>
      <c r="V15" t="s">
        <v>239</v>
      </c>
      <c r="W15">
        <v>1866.037</v>
      </c>
      <c r="X15">
        <v>785.41800000000001</v>
      </c>
      <c r="Y15">
        <v>2.3759999999999999</v>
      </c>
      <c r="Z15">
        <v>12.302</v>
      </c>
      <c r="AA15">
        <v>137.30860100000001</v>
      </c>
      <c r="AB15">
        <v>1.3538790000000001</v>
      </c>
      <c r="AC15">
        <v>66.188596000000004</v>
      </c>
      <c r="AD15" s="1">
        <v>406</v>
      </c>
      <c r="AE15">
        <v>0</v>
      </c>
      <c r="AF15">
        <v>72</v>
      </c>
      <c r="AG15">
        <v>91</v>
      </c>
      <c r="AH15">
        <v>13.590095</v>
      </c>
      <c r="AI15">
        <v>2194.1999999999998</v>
      </c>
      <c r="AJ15">
        <v>38.799999999999997</v>
      </c>
      <c r="AK15">
        <v>106</v>
      </c>
      <c r="AL15">
        <v>74371</v>
      </c>
      <c r="AM15">
        <v>0.87638806275551528</v>
      </c>
      <c r="AN15" t="s">
        <v>69</v>
      </c>
      <c r="AO15">
        <v>844.05899999999997</v>
      </c>
      <c r="AP15" t="s">
        <v>348</v>
      </c>
      <c r="AQ15" t="s">
        <v>117</v>
      </c>
      <c r="AR15" t="s">
        <v>120</v>
      </c>
      <c r="AS15" t="s">
        <v>117</v>
      </c>
      <c r="AT15" t="s">
        <v>120</v>
      </c>
      <c r="AU15" t="s">
        <v>177</v>
      </c>
      <c r="AV15" t="s">
        <v>239</v>
      </c>
      <c r="AW15" t="s">
        <v>69</v>
      </c>
      <c r="AX15">
        <v>3261</v>
      </c>
      <c r="AY15" t="s">
        <v>255</v>
      </c>
      <c r="AZ15">
        <v>5</v>
      </c>
      <c r="BA15" t="s">
        <v>262</v>
      </c>
      <c r="BB15">
        <v>6</v>
      </c>
      <c r="BC15">
        <v>1</v>
      </c>
      <c r="BE15" t="s">
        <v>68</v>
      </c>
      <c r="BF15">
        <v>-1</v>
      </c>
      <c r="BG15" s="5" t="s">
        <v>236</v>
      </c>
      <c r="BI15" t="s">
        <v>117</v>
      </c>
      <c r="BJ15" t="s">
        <v>239</v>
      </c>
      <c r="BK15" t="s">
        <v>69</v>
      </c>
      <c r="BL15">
        <v>0.87638806275551528</v>
      </c>
      <c r="BM15">
        <v>3261</v>
      </c>
      <c r="BN15" t="s">
        <v>120</v>
      </c>
      <c r="BO15" t="s">
        <v>177</v>
      </c>
      <c r="BP15">
        <v>6</v>
      </c>
      <c r="BQ15">
        <v>1866.0370000000003</v>
      </c>
      <c r="BR15">
        <v>9.8601179397348887E-3</v>
      </c>
      <c r="BS15">
        <v>0.48204260707601265</v>
      </c>
      <c r="BT15">
        <v>0.21757339216746505</v>
      </c>
      <c r="BU15">
        <v>12.302</v>
      </c>
      <c r="BV15">
        <v>0</v>
      </c>
      <c r="BW15">
        <v>3.8584443931176065</v>
      </c>
      <c r="BX15">
        <v>106</v>
      </c>
      <c r="BY15">
        <v>0</v>
      </c>
      <c r="BZ15">
        <v>72</v>
      </c>
    </row>
    <row r="16" spans="1:78" ht="16.5">
      <c r="A16" s="107" t="str">
        <f t="shared" si="1"/>
        <v>태양여객</v>
      </c>
      <c r="B16" s="108" t="str">
        <f t="shared" si="2"/>
        <v>박미상</v>
      </c>
      <c r="C16" s="109" t="str">
        <f t="shared" si="3"/>
        <v>B</v>
      </c>
      <c r="D16" s="110">
        <f t="shared" si="4"/>
        <v>0.92305555555555552</v>
      </c>
      <c r="E16" s="111">
        <f t="shared" si="5"/>
        <v>880</v>
      </c>
      <c r="F16" s="112" t="str">
        <f t="shared" si="6"/>
        <v>e음55</v>
      </c>
      <c r="G16" s="113" t="str">
        <f t="shared" si="7"/>
        <v>72바2021</v>
      </c>
      <c r="H16" s="114">
        <f t="shared" si="8"/>
        <v>1</v>
      </c>
      <c r="I16" s="115">
        <f t="shared" si="9"/>
        <v>1849.068</v>
      </c>
      <c r="J16" s="116">
        <f t="shared" si="10"/>
        <v>6.6520656118483623E-2</v>
      </c>
      <c r="K16" s="116">
        <f t="shared" si="11"/>
        <v>0.34269552909856371</v>
      </c>
      <c r="L16" s="116">
        <f t="shared" si="12"/>
        <v>0.23471283911678748</v>
      </c>
      <c r="M16" s="117">
        <f t="shared" si="13"/>
        <v>8.2200000000000006</v>
      </c>
      <c r="N16" s="118">
        <f t="shared" si="14"/>
        <v>0</v>
      </c>
      <c r="O16" s="118">
        <f t="shared" si="15"/>
        <v>13.52032483391633</v>
      </c>
      <c r="P16" s="219">
        <f t="shared" si="16"/>
        <v>70</v>
      </c>
      <c r="Q16" s="220">
        <f t="shared" si="17"/>
        <v>0</v>
      </c>
      <c r="R16" s="220">
        <f t="shared" si="18"/>
        <v>250</v>
      </c>
      <c r="T16">
        <v>533</v>
      </c>
      <c r="U16">
        <v>880</v>
      </c>
      <c r="V16" t="s">
        <v>193</v>
      </c>
      <c r="W16">
        <v>1849.068</v>
      </c>
      <c r="X16">
        <v>556.50599999999997</v>
      </c>
      <c r="Y16">
        <v>3.323</v>
      </c>
      <c r="Z16">
        <v>8.2200000000000006</v>
      </c>
      <c r="AA16">
        <v>109.539118</v>
      </c>
      <c r="AB16">
        <v>7.2866140000000001</v>
      </c>
      <c r="AC16">
        <v>37.538566000000003</v>
      </c>
      <c r="AD16" s="1">
        <v>434</v>
      </c>
      <c r="AE16">
        <v>0</v>
      </c>
      <c r="AF16">
        <v>250</v>
      </c>
      <c r="AG16">
        <v>79</v>
      </c>
      <c r="AH16">
        <v>16.880434999999999</v>
      </c>
      <c r="AI16">
        <v>100</v>
      </c>
      <c r="AJ16">
        <v>0</v>
      </c>
      <c r="AK16">
        <v>70</v>
      </c>
      <c r="AL16">
        <v>25479</v>
      </c>
      <c r="AM16">
        <v>0.92305555555555552</v>
      </c>
      <c r="AN16" t="s">
        <v>68</v>
      </c>
      <c r="AO16">
        <v>1849.068</v>
      </c>
      <c r="AP16" t="s">
        <v>349</v>
      </c>
      <c r="AQ16" t="s">
        <v>117</v>
      </c>
      <c r="AR16" t="s">
        <v>122</v>
      </c>
      <c r="AS16" t="s">
        <v>117</v>
      </c>
      <c r="AT16" t="s">
        <v>122</v>
      </c>
      <c r="AU16" t="s">
        <v>185</v>
      </c>
      <c r="AV16" t="s">
        <v>193</v>
      </c>
      <c r="AW16" t="s">
        <v>68</v>
      </c>
      <c r="AX16">
        <v>880</v>
      </c>
      <c r="AY16" t="s">
        <v>256</v>
      </c>
      <c r="AZ16">
        <v>3</v>
      </c>
      <c r="BA16" t="s">
        <v>313</v>
      </c>
      <c r="BB16">
        <v>1</v>
      </c>
      <c r="BC16">
        <v>1</v>
      </c>
      <c r="BE16" t="s">
        <v>66</v>
      </c>
      <c r="BF16">
        <v>-1</v>
      </c>
      <c r="BG16" t="s">
        <v>236</v>
      </c>
      <c r="BI16" t="s">
        <v>117</v>
      </c>
      <c r="BJ16" t="s">
        <v>193</v>
      </c>
      <c r="BK16" t="s">
        <v>68</v>
      </c>
      <c r="BL16">
        <v>0.92305555555555552</v>
      </c>
      <c r="BM16">
        <v>880</v>
      </c>
      <c r="BN16" t="s">
        <v>122</v>
      </c>
      <c r="BO16" t="s">
        <v>185</v>
      </c>
      <c r="BP16">
        <v>1</v>
      </c>
      <c r="BQ16">
        <v>1849.068</v>
      </c>
      <c r="BR16">
        <v>6.6520656118483623E-2</v>
      </c>
      <c r="BS16">
        <v>0.34269552909856371</v>
      </c>
      <c r="BT16">
        <v>0.23471283911678748</v>
      </c>
      <c r="BU16">
        <v>8.2200000000000006</v>
      </c>
      <c r="BV16">
        <v>0</v>
      </c>
      <c r="BW16">
        <v>13.52032483391633</v>
      </c>
      <c r="BX16">
        <v>70</v>
      </c>
      <c r="BY16">
        <v>0</v>
      </c>
      <c r="BZ16">
        <v>250</v>
      </c>
    </row>
    <row r="17" spans="1:78" ht="16.5">
      <c r="A17" s="124" t="str">
        <f t="shared" si="1"/>
        <v>태양여객</v>
      </c>
      <c r="B17" s="125" t="str">
        <f t="shared" si="2"/>
        <v>박민후</v>
      </c>
      <c r="C17" s="126" t="str">
        <f t="shared" si="3"/>
        <v>C</v>
      </c>
      <c r="D17" s="127">
        <f t="shared" si="4"/>
        <v>0.87360000000000004</v>
      </c>
      <c r="E17" s="128">
        <f t="shared" si="5"/>
        <v>4171</v>
      </c>
      <c r="F17" s="129" t="str">
        <f t="shared" si="6"/>
        <v>581</v>
      </c>
      <c r="G17" s="130" t="str">
        <f t="shared" si="7"/>
        <v>71바7192</v>
      </c>
      <c r="H17" s="131">
        <f t="shared" si="8"/>
        <v>1</v>
      </c>
      <c r="I17" s="132">
        <f t="shared" si="9"/>
        <v>1529.624</v>
      </c>
      <c r="J17" s="133">
        <f t="shared" si="10"/>
        <v>1.1538303828200419E-3</v>
      </c>
      <c r="K17" s="133">
        <f t="shared" si="11"/>
        <v>0.40470217807478098</v>
      </c>
      <c r="L17" s="133">
        <f t="shared" si="12"/>
        <v>0.156901303849835</v>
      </c>
      <c r="M17" s="134">
        <f t="shared" si="13"/>
        <v>9.9450000000000003</v>
      </c>
      <c r="N17" s="135">
        <f t="shared" si="14"/>
        <v>1.0460086923322334</v>
      </c>
      <c r="O17" s="135">
        <f t="shared" si="15"/>
        <v>0.91525760579070414</v>
      </c>
      <c r="P17" s="217">
        <f t="shared" si="16"/>
        <v>2</v>
      </c>
      <c r="Q17" s="218">
        <f t="shared" si="17"/>
        <v>16</v>
      </c>
      <c r="R17" s="218">
        <f t="shared" si="18"/>
        <v>14</v>
      </c>
      <c r="T17">
        <v>533</v>
      </c>
      <c r="U17">
        <v>4171</v>
      </c>
      <c r="V17" t="s">
        <v>286</v>
      </c>
      <c r="W17">
        <v>1529.624</v>
      </c>
      <c r="X17">
        <v>700.428</v>
      </c>
      <c r="Y17">
        <v>2.1840000000000002</v>
      </c>
      <c r="Z17">
        <v>9.9450000000000003</v>
      </c>
      <c r="AA17">
        <v>121.059388</v>
      </c>
      <c r="AB17">
        <v>0.139682</v>
      </c>
      <c r="AC17">
        <v>48.992998</v>
      </c>
      <c r="AD17" s="1">
        <v>240</v>
      </c>
      <c r="AE17">
        <v>16</v>
      </c>
      <c r="AF17">
        <v>14</v>
      </c>
      <c r="AG17">
        <v>70</v>
      </c>
      <c r="AH17">
        <v>12.635319000000001</v>
      </c>
      <c r="AI17">
        <v>8.1</v>
      </c>
      <c r="AJ17">
        <v>0</v>
      </c>
      <c r="AK17">
        <v>2</v>
      </c>
      <c r="AL17">
        <v>843</v>
      </c>
      <c r="AM17">
        <v>0.87360000000000004</v>
      </c>
      <c r="AN17" t="s">
        <v>69</v>
      </c>
      <c r="AO17">
        <v>1529.624</v>
      </c>
      <c r="AP17" t="s">
        <v>350</v>
      </c>
      <c r="AQ17" t="s">
        <v>117</v>
      </c>
      <c r="AR17" t="s">
        <v>119</v>
      </c>
      <c r="AS17" t="s">
        <v>117</v>
      </c>
      <c r="AT17" t="s">
        <v>119</v>
      </c>
      <c r="AU17" t="s">
        <v>273</v>
      </c>
      <c r="AV17" t="s">
        <v>286</v>
      </c>
      <c r="AW17" t="s">
        <v>69</v>
      </c>
      <c r="AX17">
        <v>4171</v>
      </c>
      <c r="AY17" t="s">
        <v>270</v>
      </c>
      <c r="AZ17">
        <v>2</v>
      </c>
      <c r="BA17" t="s">
        <v>274</v>
      </c>
      <c r="BB17">
        <v>1</v>
      </c>
      <c r="BC17">
        <v>1</v>
      </c>
      <c r="BE17" t="s">
        <v>69</v>
      </c>
      <c r="BF17">
        <v>0</v>
      </c>
      <c r="BG17" t="s">
        <v>209</v>
      </c>
      <c r="BI17" t="s">
        <v>117</v>
      </c>
      <c r="BJ17" t="s">
        <v>286</v>
      </c>
      <c r="BK17" t="s">
        <v>69</v>
      </c>
      <c r="BL17">
        <v>0.87360000000000004</v>
      </c>
      <c r="BM17">
        <v>4171</v>
      </c>
      <c r="BN17" t="s">
        <v>119</v>
      </c>
      <c r="BO17" t="s">
        <v>273</v>
      </c>
      <c r="BP17">
        <v>1</v>
      </c>
      <c r="BQ17">
        <v>1529.624</v>
      </c>
      <c r="BR17">
        <v>1.1538303828200419E-3</v>
      </c>
      <c r="BS17">
        <v>0.40470217807478098</v>
      </c>
      <c r="BT17">
        <v>0.156901303849835</v>
      </c>
      <c r="BU17">
        <v>9.9450000000000003</v>
      </c>
      <c r="BV17">
        <v>1.0460086923322334</v>
      </c>
      <c r="BW17">
        <v>0.91525760579070414</v>
      </c>
      <c r="BX17">
        <v>2</v>
      </c>
      <c r="BY17">
        <v>16</v>
      </c>
      <c r="BZ17">
        <v>14</v>
      </c>
    </row>
    <row r="18" spans="1:78" ht="16.5">
      <c r="A18" s="107" t="str">
        <f t="shared" si="1"/>
        <v>태양여객</v>
      </c>
      <c r="B18" s="108" t="str">
        <f t="shared" si="2"/>
        <v>박석진</v>
      </c>
      <c r="C18" s="109" t="str">
        <f t="shared" si="3"/>
        <v>S</v>
      </c>
      <c r="D18" s="110">
        <f t="shared" si="4"/>
        <v>1.0390814392926022</v>
      </c>
      <c r="E18" s="111">
        <f t="shared" si="5"/>
        <v>6882</v>
      </c>
      <c r="F18" s="112" t="str">
        <f t="shared" si="6"/>
        <v>583</v>
      </c>
      <c r="G18" s="113" t="str">
        <f t="shared" si="7"/>
        <v>71바7403</v>
      </c>
      <c r="H18" s="114">
        <f t="shared" si="8"/>
        <v>2</v>
      </c>
      <c r="I18" s="115">
        <f t="shared" si="9"/>
        <v>2356.9490000000001</v>
      </c>
      <c r="J18" s="116">
        <f t="shared" si="10"/>
        <v>1.0690691279950267E-2</v>
      </c>
      <c r="K18" s="116">
        <f t="shared" si="11"/>
        <v>0.3261990276246049</v>
      </c>
      <c r="L18" s="116">
        <f t="shared" si="12"/>
        <v>0.15867971687126026</v>
      </c>
      <c r="M18" s="117">
        <f t="shared" si="13"/>
        <v>8.6980000000000004</v>
      </c>
      <c r="N18" s="118">
        <f t="shared" si="14"/>
        <v>0</v>
      </c>
      <c r="O18" s="118">
        <f t="shared" si="15"/>
        <v>5.4307496683212069</v>
      </c>
      <c r="P18" s="219">
        <f t="shared" si="16"/>
        <v>14</v>
      </c>
      <c r="Q18" s="220">
        <f t="shared" si="17"/>
        <v>0</v>
      </c>
      <c r="R18" s="220">
        <f t="shared" si="18"/>
        <v>128</v>
      </c>
      <c r="T18">
        <v>533</v>
      </c>
      <c r="U18">
        <v>6882</v>
      </c>
      <c r="V18" t="s">
        <v>194</v>
      </c>
      <c r="W18">
        <v>2356.9490000000001</v>
      </c>
      <c r="X18">
        <v>840.22799999999995</v>
      </c>
      <c r="Y18">
        <v>2.8050000000000002</v>
      </c>
      <c r="Z18">
        <v>8.6980000000000004</v>
      </c>
      <c r="AA18">
        <v>135.96744699999999</v>
      </c>
      <c r="AB18">
        <v>1.453586</v>
      </c>
      <c r="AC18">
        <v>44.352449</v>
      </c>
      <c r="AD18" s="1">
        <v>374</v>
      </c>
      <c r="AE18">
        <v>0</v>
      </c>
      <c r="AF18">
        <v>128</v>
      </c>
      <c r="AG18">
        <v>87</v>
      </c>
      <c r="AH18">
        <v>17.334655999999999</v>
      </c>
      <c r="AI18">
        <v>1495.9</v>
      </c>
      <c r="AJ18">
        <v>71.3</v>
      </c>
      <c r="AK18">
        <v>14</v>
      </c>
      <c r="AL18">
        <v>1242</v>
      </c>
      <c r="AM18">
        <v>1.0390814392926022</v>
      </c>
      <c r="AN18" t="s">
        <v>71</v>
      </c>
      <c r="AO18">
        <v>2245.5540000000001</v>
      </c>
      <c r="AP18" t="s">
        <v>351</v>
      </c>
      <c r="AQ18" t="s">
        <v>117</v>
      </c>
      <c r="AR18" t="s">
        <v>120</v>
      </c>
      <c r="AS18" t="s">
        <v>117</v>
      </c>
      <c r="AT18" t="s">
        <v>120</v>
      </c>
      <c r="AU18" t="s">
        <v>180</v>
      </c>
      <c r="AV18" t="s">
        <v>194</v>
      </c>
      <c r="AW18" t="s">
        <v>71</v>
      </c>
      <c r="AX18">
        <v>6882</v>
      </c>
      <c r="AY18" t="s">
        <v>257</v>
      </c>
      <c r="AZ18">
        <v>2</v>
      </c>
      <c r="BA18" t="s">
        <v>258</v>
      </c>
      <c r="BB18">
        <v>2</v>
      </c>
      <c r="BC18">
        <v>1</v>
      </c>
      <c r="BE18" t="s">
        <v>71</v>
      </c>
      <c r="BF18">
        <v>0</v>
      </c>
      <c r="BG18" t="s">
        <v>209</v>
      </c>
      <c r="BI18" t="s">
        <v>117</v>
      </c>
      <c r="BJ18" t="s">
        <v>194</v>
      </c>
      <c r="BK18" t="s">
        <v>71</v>
      </c>
      <c r="BL18">
        <v>1.0390814392926022</v>
      </c>
      <c r="BM18">
        <v>6882</v>
      </c>
      <c r="BN18" t="s">
        <v>120</v>
      </c>
      <c r="BO18" t="s">
        <v>180</v>
      </c>
      <c r="BP18">
        <v>2</v>
      </c>
      <c r="BQ18">
        <v>2356.9490000000001</v>
      </c>
      <c r="BR18">
        <v>1.0690691279950267E-2</v>
      </c>
      <c r="BS18">
        <v>0.3261990276246049</v>
      </c>
      <c r="BT18">
        <v>0.15867971687126026</v>
      </c>
      <c r="BU18">
        <v>8.6980000000000004</v>
      </c>
      <c r="BV18">
        <v>0</v>
      </c>
      <c r="BW18">
        <v>5.4307496683212069</v>
      </c>
      <c r="BX18">
        <v>14</v>
      </c>
      <c r="BY18">
        <v>0</v>
      </c>
      <c r="BZ18">
        <v>128</v>
      </c>
    </row>
    <row r="19" spans="1:78" ht="16.5">
      <c r="A19" s="124" t="str">
        <f t="shared" si="1"/>
        <v>태양여객</v>
      </c>
      <c r="B19" s="125" t="str">
        <f t="shared" si="2"/>
        <v>박성호</v>
      </c>
      <c r="C19" s="126" t="str">
        <f t="shared" si="3"/>
        <v>F</v>
      </c>
      <c r="D19" s="127">
        <f t="shared" si="4"/>
        <v>0.69199999999999995</v>
      </c>
      <c r="E19" s="128">
        <f t="shared" si="5"/>
        <v>9916</v>
      </c>
      <c r="F19" s="129" t="str">
        <f t="shared" si="6"/>
        <v>581</v>
      </c>
      <c r="G19" s="130" t="str">
        <f t="shared" si="7"/>
        <v>71바7352</v>
      </c>
      <c r="H19" s="131">
        <f t="shared" si="8"/>
        <v>1</v>
      </c>
      <c r="I19" s="132">
        <f t="shared" si="9"/>
        <v>1185</v>
      </c>
      <c r="J19" s="133">
        <f t="shared" si="10"/>
        <v>3.9682073001425511E-2</v>
      </c>
      <c r="K19" s="133">
        <f t="shared" si="11"/>
        <v>0.38852839714126858</v>
      </c>
      <c r="L19" s="133">
        <f t="shared" si="12"/>
        <v>0.12067510548523207</v>
      </c>
      <c r="M19" s="134">
        <f t="shared" si="13"/>
        <v>7.5949999999999998</v>
      </c>
      <c r="N19" s="135">
        <f t="shared" si="14"/>
        <v>1.8565400843881856</v>
      </c>
      <c r="O19" s="135">
        <f t="shared" si="15"/>
        <v>2.869198312236287</v>
      </c>
      <c r="P19" s="217">
        <f t="shared" si="16"/>
        <v>23</v>
      </c>
      <c r="Q19" s="218">
        <f t="shared" si="17"/>
        <v>22</v>
      </c>
      <c r="R19" s="218">
        <f t="shared" si="18"/>
        <v>34</v>
      </c>
      <c r="T19">
        <v>533</v>
      </c>
      <c r="U19">
        <v>9916</v>
      </c>
      <c r="V19" t="s">
        <v>195</v>
      </c>
      <c r="W19">
        <v>1185</v>
      </c>
      <c r="X19">
        <v>685.01700000000005</v>
      </c>
      <c r="Y19">
        <v>1.73</v>
      </c>
      <c r="Z19">
        <v>7.5949999999999998</v>
      </c>
      <c r="AA19">
        <v>103.43217199999999</v>
      </c>
      <c r="AB19">
        <v>4.1044029999999996</v>
      </c>
      <c r="AC19">
        <v>40.186335999999997</v>
      </c>
      <c r="AD19" s="1">
        <v>143</v>
      </c>
      <c r="AE19">
        <v>22</v>
      </c>
      <c r="AF19">
        <v>34</v>
      </c>
      <c r="AG19">
        <v>66</v>
      </c>
      <c r="AH19">
        <v>11.456783</v>
      </c>
      <c r="AI19">
        <v>23.3</v>
      </c>
      <c r="AJ19">
        <v>0</v>
      </c>
      <c r="AK19">
        <v>23</v>
      </c>
      <c r="AL19">
        <v>11366</v>
      </c>
      <c r="AM19">
        <v>0.69199999999999995</v>
      </c>
      <c r="AN19" t="s">
        <v>70</v>
      </c>
      <c r="AO19">
        <v>1185</v>
      </c>
      <c r="AP19" t="s">
        <v>352</v>
      </c>
      <c r="AQ19" t="s">
        <v>117</v>
      </c>
      <c r="AR19" t="s">
        <v>119</v>
      </c>
      <c r="AS19" t="s">
        <v>117</v>
      </c>
      <c r="AT19" t="s">
        <v>119</v>
      </c>
      <c r="AU19" t="s">
        <v>176</v>
      </c>
      <c r="AV19" t="s">
        <v>195</v>
      </c>
      <c r="AW19" t="s">
        <v>70</v>
      </c>
      <c r="AX19">
        <v>9916</v>
      </c>
      <c r="AY19" t="s">
        <v>259</v>
      </c>
      <c r="AZ19">
        <v>2</v>
      </c>
      <c r="BA19" t="s">
        <v>353</v>
      </c>
      <c r="BB19">
        <v>1</v>
      </c>
      <c r="BC19">
        <v>1</v>
      </c>
      <c r="BE19" t="s">
        <v>70</v>
      </c>
      <c r="BF19">
        <v>0</v>
      </c>
      <c r="BG19" t="s">
        <v>209</v>
      </c>
      <c r="BI19" t="s">
        <v>117</v>
      </c>
      <c r="BJ19" t="s">
        <v>195</v>
      </c>
      <c r="BK19" t="s">
        <v>70</v>
      </c>
      <c r="BL19">
        <v>0.69199999999999995</v>
      </c>
      <c r="BM19">
        <v>9916</v>
      </c>
      <c r="BN19" t="s">
        <v>119</v>
      </c>
      <c r="BO19" t="s">
        <v>176</v>
      </c>
      <c r="BP19">
        <v>1</v>
      </c>
      <c r="BQ19">
        <v>1185</v>
      </c>
      <c r="BR19">
        <v>3.9682073001425511E-2</v>
      </c>
      <c r="BS19">
        <v>0.38852839714126858</v>
      </c>
      <c r="BT19">
        <v>0.12067510548523207</v>
      </c>
      <c r="BU19">
        <v>7.5949999999999998</v>
      </c>
      <c r="BV19">
        <v>1.8565400843881856</v>
      </c>
      <c r="BW19">
        <v>2.869198312236287</v>
      </c>
      <c r="BX19">
        <v>23</v>
      </c>
      <c r="BY19">
        <v>22</v>
      </c>
      <c r="BZ19">
        <v>34</v>
      </c>
    </row>
    <row r="20" spans="1:78" ht="16.5">
      <c r="A20" s="107" t="str">
        <f t="shared" si="1"/>
        <v>태양여객</v>
      </c>
      <c r="B20" s="108" t="str">
        <f t="shared" si="2"/>
        <v>박원식</v>
      </c>
      <c r="C20" s="109" t="str">
        <f t="shared" si="3"/>
        <v>D</v>
      </c>
      <c r="D20" s="110">
        <f t="shared" si="4"/>
        <v>0.8103999999999999</v>
      </c>
      <c r="E20" s="111">
        <f t="shared" si="5"/>
        <v>5370</v>
      </c>
      <c r="F20" s="112" t="str">
        <f t="shared" si="6"/>
        <v>581</v>
      </c>
      <c r="G20" s="113" t="str">
        <f t="shared" si="7"/>
        <v>71바7357</v>
      </c>
      <c r="H20" s="114">
        <f t="shared" si="8"/>
        <v>1</v>
      </c>
      <c r="I20" s="115">
        <f t="shared" si="9"/>
        <v>1932.604</v>
      </c>
      <c r="J20" s="116">
        <f t="shared" si="10"/>
        <v>3.2320453396969512E-2</v>
      </c>
      <c r="K20" s="116">
        <f t="shared" si="11"/>
        <v>0.34686526844689347</v>
      </c>
      <c r="L20" s="116">
        <f t="shared" si="12"/>
        <v>0.1495391709838125</v>
      </c>
      <c r="M20" s="117">
        <f t="shared" si="13"/>
        <v>4.7439999999999998</v>
      </c>
      <c r="N20" s="118">
        <f t="shared" si="14"/>
        <v>0.10348731555973184</v>
      </c>
      <c r="O20" s="118">
        <f t="shared" si="15"/>
        <v>1.2935914444966481</v>
      </c>
      <c r="P20" s="219">
        <f t="shared" si="16"/>
        <v>5</v>
      </c>
      <c r="Q20" s="220">
        <f t="shared" si="17"/>
        <v>2</v>
      </c>
      <c r="R20" s="220">
        <f t="shared" si="18"/>
        <v>25</v>
      </c>
      <c r="T20">
        <v>533</v>
      </c>
      <c r="U20">
        <v>5370</v>
      </c>
      <c r="V20" t="s">
        <v>287</v>
      </c>
      <c r="W20">
        <v>1932.604</v>
      </c>
      <c r="X20">
        <v>953.721</v>
      </c>
      <c r="Y20">
        <v>2.0259999999999998</v>
      </c>
      <c r="Z20">
        <v>4.7439999999999998</v>
      </c>
      <c r="AA20">
        <v>164.80604199999999</v>
      </c>
      <c r="AB20">
        <v>5.326606</v>
      </c>
      <c r="AC20">
        <v>57.165492</v>
      </c>
      <c r="AD20" s="1">
        <v>289</v>
      </c>
      <c r="AE20">
        <v>2</v>
      </c>
      <c r="AF20">
        <v>25</v>
      </c>
      <c r="AG20">
        <v>67</v>
      </c>
      <c r="AH20">
        <v>11.726535999999999</v>
      </c>
      <c r="AI20">
        <v>43.3</v>
      </c>
      <c r="AJ20">
        <v>0</v>
      </c>
      <c r="AK20">
        <v>5</v>
      </c>
      <c r="AL20">
        <v>3589</v>
      </c>
      <c r="AM20">
        <v>0.8103999999999999</v>
      </c>
      <c r="AN20" t="s">
        <v>67</v>
      </c>
      <c r="AO20">
        <v>1932.604</v>
      </c>
      <c r="AP20" t="s">
        <v>354</v>
      </c>
      <c r="AQ20" t="s">
        <v>117</v>
      </c>
      <c r="AR20" t="s">
        <v>119</v>
      </c>
      <c r="AS20" t="s">
        <v>117</v>
      </c>
      <c r="AT20" t="s">
        <v>119</v>
      </c>
      <c r="AU20" t="s">
        <v>275</v>
      </c>
      <c r="AV20" t="s">
        <v>287</v>
      </c>
      <c r="AW20" t="s">
        <v>67</v>
      </c>
      <c r="AX20">
        <v>5370</v>
      </c>
      <c r="AY20" t="s">
        <v>261</v>
      </c>
      <c r="AZ20">
        <v>2</v>
      </c>
      <c r="BA20" t="s">
        <v>355</v>
      </c>
      <c r="BB20">
        <v>1</v>
      </c>
      <c r="BC20">
        <v>1</v>
      </c>
      <c r="BE20" t="s">
        <v>67</v>
      </c>
      <c r="BF20">
        <v>0</v>
      </c>
      <c r="BG20" s="5" t="s">
        <v>209</v>
      </c>
      <c r="BI20" t="s">
        <v>117</v>
      </c>
      <c r="BJ20" t="s">
        <v>287</v>
      </c>
      <c r="BK20" t="s">
        <v>67</v>
      </c>
      <c r="BL20">
        <v>0.8103999999999999</v>
      </c>
      <c r="BM20">
        <v>5370</v>
      </c>
      <c r="BN20" t="s">
        <v>119</v>
      </c>
      <c r="BO20" t="s">
        <v>275</v>
      </c>
      <c r="BP20">
        <v>1</v>
      </c>
      <c r="BQ20">
        <v>1932.604</v>
      </c>
      <c r="BR20">
        <v>3.2320453396969512E-2</v>
      </c>
      <c r="BS20">
        <v>0.34686526844689347</v>
      </c>
      <c r="BT20">
        <v>0.1495391709838125</v>
      </c>
      <c r="BU20">
        <v>4.7439999999999998</v>
      </c>
      <c r="BV20">
        <v>0.10348731555973184</v>
      </c>
      <c r="BW20">
        <v>1.2935914444966481</v>
      </c>
      <c r="BX20">
        <v>5</v>
      </c>
      <c r="BY20">
        <v>2</v>
      </c>
      <c r="BZ20">
        <v>25</v>
      </c>
    </row>
    <row r="21" spans="1:78" ht="16.5">
      <c r="A21" s="124" t="str">
        <f t="shared" si="1"/>
        <v>태양여객</v>
      </c>
      <c r="B21" s="125" t="str">
        <f t="shared" si="2"/>
        <v>박주훈</v>
      </c>
      <c r="C21" s="126" t="str">
        <f t="shared" si="3"/>
        <v>C</v>
      </c>
      <c r="D21" s="127">
        <f t="shared" si="4"/>
        <v>0.87302068404082922</v>
      </c>
      <c r="E21" s="128">
        <f t="shared" si="5"/>
        <v>3588</v>
      </c>
      <c r="F21" s="129" t="str">
        <f t="shared" si="6"/>
        <v>e음55</v>
      </c>
      <c r="G21" s="130" t="str">
        <f t="shared" si="7"/>
        <v>72바2021</v>
      </c>
      <c r="H21" s="131">
        <f t="shared" si="8"/>
        <v>2</v>
      </c>
      <c r="I21" s="132">
        <f t="shared" si="9"/>
        <v>1693.8690000000001</v>
      </c>
      <c r="J21" s="133">
        <f t="shared" si="10"/>
        <v>2.3367028557739297E-2</v>
      </c>
      <c r="K21" s="133">
        <f t="shared" si="11"/>
        <v>0.40110992629443254</v>
      </c>
      <c r="L21" s="133">
        <f t="shared" si="12"/>
        <v>0.15644657290498851</v>
      </c>
      <c r="M21" s="134">
        <f t="shared" si="13"/>
        <v>8.6229999999999993</v>
      </c>
      <c r="N21" s="135">
        <f t="shared" si="14"/>
        <v>5.9036442605656041E-2</v>
      </c>
      <c r="O21" s="135">
        <f t="shared" si="15"/>
        <v>7.9699197517635652</v>
      </c>
      <c r="P21" s="217">
        <f t="shared" si="16"/>
        <v>66</v>
      </c>
      <c r="Q21" s="218">
        <f t="shared" si="17"/>
        <v>1</v>
      </c>
      <c r="R21" s="218">
        <f t="shared" si="18"/>
        <v>135</v>
      </c>
      <c r="T21">
        <v>533</v>
      </c>
      <c r="U21">
        <v>3588</v>
      </c>
      <c r="V21" t="s">
        <v>196</v>
      </c>
      <c r="W21">
        <v>1693.8689999999999</v>
      </c>
      <c r="X21">
        <v>539.024</v>
      </c>
      <c r="Y21">
        <v>3.1419999999999999</v>
      </c>
      <c r="Z21">
        <v>8.6229999999999993</v>
      </c>
      <c r="AA21">
        <v>106.452474</v>
      </c>
      <c r="AB21">
        <v>2.4874779999999999</v>
      </c>
      <c r="AC21">
        <v>42.699143999999997</v>
      </c>
      <c r="AD21" s="1">
        <v>265</v>
      </c>
      <c r="AE21">
        <v>1</v>
      </c>
      <c r="AF21">
        <v>135</v>
      </c>
      <c r="AG21">
        <v>68</v>
      </c>
      <c r="AH21">
        <v>15.911974000000001</v>
      </c>
      <c r="AI21">
        <v>162.19999999999999</v>
      </c>
      <c r="AJ21">
        <v>0</v>
      </c>
      <c r="AK21">
        <v>66</v>
      </c>
      <c r="AL21">
        <v>39396</v>
      </c>
      <c r="AM21">
        <v>0.87302068404082922</v>
      </c>
      <c r="AN21" t="s">
        <v>69</v>
      </c>
      <c r="AO21">
        <v>1587.547</v>
      </c>
      <c r="AP21" t="s">
        <v>356</v>
      </c>
      <c r="AQ21" t="s">
        <v>117</v>
      </c>
      <c r="AR21" t="s">
        <v>122</v>
      </c>
      <c r="AS21" t="s">
        <v>117</v>
      </c>
      <c r="AT21" t="s">
        <v>122</v>
      </c>
      <c r="AU21" t="s">
        <v>185</v>
      </c>
      <c r="AV21" t="s">
        <v>196</v>
      </c>
      <c r="AW21" t="s">
        <v>69</v>
      </c>
      <c r="AX21">
        <v>3588</v>
      </c>
      <c r="AY21" t="s">
        <v>260</v>
      </c>
      <c r="AZ21">
        <v>1</v>
      </c>
      <c r="BA21" t="s">
        <v>237</v>
      </c>
      <c r="BB21">
        <v>2</v>
      </c>
      <c r="BC21">
        <v>1</v>
      </c>
      <c r="BE21" t="s">
        <v>69</v>
      </c>
      <c r="BF21">
        <v>0</v>
      </c>
      <c r="BG21" t="s">
        <v>209</v>
      </c>
      <c r="BI21" t="s">
        <v>117</v>
      </c>
      <c r="BJ21" t="s">
        <v>196</v>
      </c>
      <c r="BK21" t="s">
        <v>69</v>
      </c>
      <c r="BL21">
        <v>0.87302068404082922</v>
      </c>
      <c r="BM21">
        <v>3588</v>
      </c>
      <c r="BN21" t="s">
        <v>122</v>
      </c>
      <c r="BO21" t="s">
        <v>185</v>
      </c>
      <c r="BP21">
        <v>2</v>
      </c>
      <c r="BQ21">
        <v>1693.8690000000001</v>
      </c>
      <c r="BR21">
        <v>2.3367028557739297E-2</v>
      </c>
      <c r="BS21">
        <v>0.40110992629443254</v>
      </c>
      <c r="BT21">
        <v>0.15644657290498853</v>
      </c>
      <c r="BU21">
        <v>8.6229999999999993</v>
      </c>
      <c r="BV21">
        <v>5.9036442605656041E-2</v>
      </c>
      <c r="BW21">
        <v>7.9699197517635652</v>
      </c>
      <c r="BX21">
        <v>66</v>
      </c>
      <c r="BY21">
        <v>1</v>
      </c>
      <c r="BZ21">
        <v>135</v>
      </c>
    </row>
    <row r="22" spans="1:78" ht="16.5">
      <c r="A22" s="107" t="str">
        <f t="shared" si="1"/>
        <v>태양여객</v>
      </c>
      <c r="B22" s="108" t="str">
        <f t="shared" si="2"/>
        <v>백성식</v>
      </c>
      <c r="C22" s="109" t="str">
        <f t="shared" si="3"/>
        <v>A</v>
      </c>
      <c r="D22" s="110">
        <f t="shared" si="4"/>
        <v>0.96076923076923082</v>
      </c>
      <c r="E22" s="111">
        <f t="shared" si="5"/>
        <v>3472</v>
      </c>
      <c r="F22" s="112" t="str">
        <f t="shared" si="6"/>
        <v>e음89</v>
      </c>
      <c r="G22" s="113" t="str">
        <f t="shared" si="7"/>
        <v>71바7367</v>
      </c>
      <c r="H22" s="114">
        <f t="shared" si="8"/>
        <v>1</v>
      </c>
      <c r="I22" s="115">
        <f t="shared" si="9"/>
        <v>2429.3159999999998</v>
      </c>
      <c r="J22" s="116">
        <f t="shared" si="10"/>
        <v>2.7572248168416445E-2</v>
      </c>
      <c r="K22" s="116">
        <f t="shared" si="11"/>
        <v>0.42180515280058073</v>
      </c>
      <c r="L22" s="116">
        <f t="shared" si="12"/>
        <v>0.24245507789023743</v>
      </c>
      <c r="M22" s="117">
        <f t="shared" si="13"/>
        <v>15.081</v>
      </c>
      <c r="N22" s="118">
        <f t="shared" si="14"/>
        <v>4.1163850236033521E-2</v>
      </c>
      <c r="O22" s="118">
        <f t="shared" si="15"/>
        <v>28.608875914043296</v>
      </c>
      <c r="P22" s="219">
        <f t="shared" si="16"/>
        <v>37</v>
      </c>
      <c r="Q22" s="220">
        <f t="shared" si="17"/>
        <v>1</v>
      </c>
      <c r="R22" s="220">
        <f t="shared" si="18"/>
        <v>695</v>
      </c>
      <c r="T22">
        <v>533</v>
      </c>
      <c r="U22">
        <v>3472</v>
      </c>
      <c r="V22" t="s">
        <v>240</v>
      </c>
      <c r="W22">
        <v>2429.3159999999998</v>
      </c>
      <c r="X22">
        <v>972.60500000000002</v>
      </c>
      <c r="Y22">
        <v>2.4980000000000002</v>
      </c>
      <c r="Z22">
        <v>15.081</v>
      </c>
      <c r="AA22">
        <v>146.40104700000001</v>
      </c>
      <c r="AB22">
        <v>4.0366059999999999</v>
      </c>
      <c r="AC22">
        <v>61.752715999999999</v>
      </c>
      <c r="AD22" s="1">
        <v>589</v>
      </c>
      <c r="AE22">
        <v>1</v>
      </c>
      <c r="AF22">
        <v>695</v>
      </c>
      <c r="AG22">
        <v>100</v>
      </c>
      <c r="AH22">
        <v>16.593568999999999</v>
      </c>
      <c r="AI22">
        <v>1320.1</v>
      </c>
      <c r="AJ22">
        <v>238.9</v>
      </c>
      <c r="AK22">
        <v>37</v>
      </c>
      <c r="AL22">
        <v>22627</v>
      </c>
      <c r="AM22">
        <v>0.96076923076923082</v>
      </c>
      <c r="AN22" t="s">
        <v>66</v>
      </c>
      <c r="AO22">
        <v>2429.3159999999998</v>
      </c>
      <c r="AP22" t="s">
        <v>357</v>
      </c>
      <c r="AQ22" t="s">
        <v>117</v>
      </c>
      <c r="AR22" t="s">
        <v>123</v>
      </c>
      <c r="AS22" t="s">
        <v>117</v>
      </c>
      <c r="AT22" t="s">
        <v>123</v>
      </c>
      <c r="AU22" t="s">
        <v>175</v>
      </c>
      <c r="AV22" t="s">
        <v>240</v>
      </c>
      <c r="AW22" t="s">
        <v>66</v>
      </c>
      <c r="AX22">
        <v>3472</v>
      </c>
      <c r="AY22" t="s">
        <v>358</v>
      </c>
      <c r="AZ22">
        <v>1</v>
      </c>
      <c r="BA22" t="s">
        <v>359</v>
      </c>
      <c r="BB22">
        <v>1</v>
      </c>
      <c r="BC22">
        <v>1</v>
      </c>
      <c r="BE22" t="s">
        <v>68</v>
      </c>
      <c r="BF22">
        <v>1</v>
      </c>
      <c r="BG22" t="s">
        <v>225</v>
      </c>
      <c r="BI22" t="s">
        <v>117</v>
      </c>
      <c r="BJ22" t="s">
        <v>240</v>
      </c>
      <c r="BK22" t="s">
        <v>66</v>
      </c>
      <c r="BL22">
        <v>0.96076923076923082</v>
      </c>
      <c r="BM22">
        <v>3472</v>
      </c>
      <c r="BN22" t="s">
        <v>123</v>
      </c>
      <c r="BO22" t="s">
        <v>175</v>
      </c>
      <c r="BP22">
        <v>1</v>
      </c>
      <c r="BQ22">
        <v>2429.3159999999998</v>
      </c>
      <c r="BR22">
        <v>2.7572248168416445E-2</v>
      </c>
      <c r="BS22">
        <v>0.42180515280058073</v>
      </c>
      <c r="BT22">
        <v>0.24245507789023743</v>
      </c>
      <c r="BU22">
        <v>15.081</v>
      </c>
      <c r="BV22">
        <v>4.1163850236033521E-2</v>
      </c>
      <c r="BW22">
        <v>28.608875914043296</v>
      </c>
      <c r="BX22">
        <v>37</v>
      </c>
      <c r="BY22">
        <v>1</v>
      </c>
      <c r="BZ22">
        <v>695</v>
      </c>
    </row>
    <row r="23" spans="1:78" ht="16.5">
      <c r="A23" s="124" t="str">
        <f t="shared" si="1"/>
        <v>태양여객</v>
      </c>
      <c r="B23" s="125" t="str">
        <f t="shared" si="2"/>
        <v>사봉석</v>
      </c>
      <c r="C23" s="126" t="str">
        <f t="shared" si="3"/>
        <v>C</v>
      </c>
      <c r="D23" s="127">
        <f t="shared" si="4"/>
        <v>0.86538461538461531</v>
      </c>
      <c r="E23" s="128">
        <f t="shared" si="5"/>
        <v>5602</v>
      </c>
      <c r="F23" s="129" t="str">
        <f t="shared" si="6"/>
        <v>583</v>
      </c>
      <c r="G23" s="130" t="str">
        <f t="shared" si="7"/>
        <v>71바7158</v>
      </c>
      <c r="H23" s="131">
        <f t="shared" si="8"/>
        <v>1</v>
      </c>
      <c r="I23" s="132">
        <f t="shared" si="9"/>
        <v>6008.5990000000002</v>
      </c>
      <c r="J23" s="133">
        <f t="shared" si="10"/>
        <v>2.0875480660099411E-2</v>
      </c>
      <c r="K23" s="133">
        <f t="shared" si="11"/>
        <v>0.44932828702534994</v>
      </c>
      <c r="L23" s="133">
        <f t="shared" si="12"/>
        <v>0.32420203112239643</v>
      </c>
      <c r="M23" s="134">
        <f t="shared" si="13"/>
        <v>12.641</v>
      </c>
      <c r="N23" s="135">
        <f t="shared" si="14"/>
        <v>0.3661419242655401</v>
      </c>
      <c r="O23" s="135">
        <f t="shared" si="15"/>
        <v>19.738378280860481</v>
      </c>
      <c r="P23" s="217">
        <f t="shared" si="16"/>
        <v>225</v>
      </c>
      <c r="Q23" s="218">
        <f t="shared" si="17"/>
        <v>22</v>
      </c>
      <c r="R23" s="218">
        <f t="shared" si="18"/>
        <v>1186</v>
      </c>
      <c r="T23">
        <v>533</v>
      </c>
      <c r="U23">
        <v>5602</v>
      </c>
      <c r="V23" t="s">
        <v>197</v>
      </c>
      <c r="W23">
        <v>6008.5990000000002</v>
      </c>
      <c r="X23">
        <v>2670.4609999999998</v>
      </c>
      <c r="Y23">
        <v>2.25</v>
      </c>
      <c r="Z23">
        <v>12.641</v>
      </c>
      <c r="AA23">
        <v>415.75689399999999</v>
      </c>
      <c r="AB23">
        <v>8.6791250000000009</v>
      </c>
      <c r="AC23">
        <v>186.81133299999999</v>
      </c>
      <c r="AD23" s="1">
        <v>1948</v>
      </c>
      <c r="AE23">
        <v>22</v>
      </c>
      <c r="AF23">
        <v>1186</v>
      </c>
      <c r="AG23">
        <v>103</v>
      </c>
      <c r="AH23">
        <v>14.452192999999999</v>
      </c>
      <c r="AI23">
        <v>11610.6</v>
      </c>
      <c r="AJ23">
        <v>2272</v>
      </c>
      <c r="AK23">
        <v>225</v>
      </c>
      <c r="AL23">
        <v>189272</v>
      </c>
      <c r="AM23">
        <v>0.86538461538461531</v>
      </c>
      <c r="AN23" t="s">
        <v>69</v>
      </c>
      <c r="AO23">
        <v>6008.5990000000002</v>
      </c>
      <c r="AP23" t="s">
        <v>360</v>
      </c>
      <c r="AQ23" t="s">
        <v>117</v>
      </c>
      <c r="AR23" t="s">
        <v>120</v>
      </c>
      <c r="AS23" t="s">
        <v>117</v>
      </c>
      <c r="AT23" t="s">
        <v>120</v>
      </c>
      <c r="AU23" t="s">
        <v>179</v>
      </c>
      <c r="AV23" t="s">
        <v>197</v>
      </c>
      <c r="AW23" t="s">
        <v>69</v>
      </c>
      <c r="AX23">
        <v>5602</v>
      </c>
      <c r="AY23" t="s">
        <v>255</v>
      </c>
      <c r="AZ23">
        <v>7</v>
      </c>
      <c r="BA23" t="s">
        <v>285</v>
      </c>
      <c r="BB23">
        <v>1</v>
      </c>
      <c r="BC23">
        <v>1</v>
      </c>
      <c r="BE23" t="s">
        <v>69</v>
      </c>
      <c r="BF23">
        <v>0</v>
      </c>
      <c r="BG23" t="s">
        <v>209</v>
      </c>
      <c r="BI23" t="s">
        <v>117</v>
      </c>
      <c r="BJ23" t="s">
        <v>197</v>
      </c>
      <c r="BK23" t="s">
        <v>69</v>
      </c>
      <c r="BL23">
        <v>0.86538461538461531</v>
      </c>
      <c r="BM23">
        <v>5602</v>
      </c>
      <c r="BN23" t="s">
        <v>120</v>
      </c>
      <c r="BO23" t="s">
        <v>179</v>
      </c>
      <c r="BP23">
        <v>1</v>
      </c>
      <c r="BQ23">
        <v>6008.5990000000002</v>
      </c>
      <c r="BR23">
        <v>2.0875480660099411E-2</v>
      </c>
      <c r="BS23">
        <v>0.44932828702534994</v>
      </c>
      <c r="BT23">
        <v>0.32420203112239643</v>
      </c>
      <c r="BU23">
        <v>12.641</v>
      </c>
      <c r="BV23">
        <v>0.3661419242655401</v>
      </c>
      <c r="BW23">
        <v>19.738378280860481</v>
      </c>
      <c r="BX23">
        <v>225</v>
      </c>
      <c r="BY23">
        <v>22</v>
      </c>
      <c r="BZ23">
        <v>1186</v>
      </c>
    </row>
    <row r="24" spans="1:78" ht="16.5">
      <c r="A24" s="107" t="str">
        <f t="shared" si="1"/>
        <v>태양여객</v>
      </c>
      <c r="B24" s="108" t="str">
        <f t="shared" si="2"/>
        <v>설재기</v>
      </c>
      <c r="C24" s="109" t="str">
        <f t="shared" si="3"/>
        <v>S</v>
      </c>
      <c r="D24" s="110">
        <f t="shared" si="4"/>
        <v>1.0183333333333333</v>
      </c>
      <c r="E24" s="111">
        <f t="shared" si="5"/>
        <v>6035</v>
      </c>
      <c r="F24" s="112" t="str">
        <f t="shared" si="6"/>
        <v>e음55</v>
      </c>
      <c r="G24" s="113" t="str">
        <f t="shared" si="7"/>
        <v>72바2022</v>
      </c>
      <c r="H24" s="114">
        <f t="shared" si="8"/>
        <v>1</v>
      </c>
      <c r="I24" s="115">
        <f t="shared" si="9"/>
        <v>1486.4590000000001</v>
      </c>
      <c r="J24" s="116">
        <f t="shared" si="10"/>
        <v>3.0394191299537729E-2</v>
      </c>
      <c r="K24" s="116">
        <f t="shared" si="11"/>
        <v>0.3224338818067215</v>
      </c>
      <c r="L24" s="116">
        <f t="shared" si="12"/>
        <v>0.20451287253802491</v>
      </c>
      <c r="M24" s="117">
        <f t="shared" si="13"/>
        <v>6.6269999999999998</v>
      </c>
      <c r="N24" s="118">
        <f t="shared" si="14"/>
        <v>0.20182191368884039</v>
      </c>
      <c r="O24" s="118">
        <f t="shared" si="15"/>
        <v>4.7091779860729419</v>
      </c>
      <c r="P24" s="219">
        <f t="shared" si="16"/>
        <v>33</v>
      </c>
      <c r="Q24" s="220">
        <f t="shared" si="17"/>
        <v>3</v>
      </c>
      <c r="R24" s="220">
        <f t="shared" si="18"/>
        <v>70</v>
      </c>
      <c r="T24">
        <v>533</v>
      </c>
      <c r="U24">
        <v>6035</v>
      </c>
      <c r="V24" t="s">
        <v>198</v>
      </c>
      <c r="W24">
        <v>1486.4590000000001</v>
      </c>
      <c r="X24">
        <v>405.51100000000002</v>
      </c>
      <c r="Y24">
        <v>3.6659999999999999</v>
      </c>
      <c r="Z24">
        <v>6.6269999999999998</v>
      </c>
      <c r="AA24">
        <v>85.523019000000005</v>
      </c>
      <c r="AB24">
        <v>2.5994030000000001</v>
      </c>
      <c r="AC24">
        <v>27.575519</v>
      </c>
      <c r="AD24" s="1">
        <v>304</v>
      </c>
      <c r="AE24">
        <v>3</v>
      </c>
      <c r="AF24">
        <v>70</v>
      </c>
      <c r="AG24">
        <v>61</v>
      </c>
      <c r="AH24">
        <v>17.380804999999999</v>
      </c>
      <c r="AI24">
        <v>0</v>
      </c>
      <c r="AJ24">
        <v>0</v>
      </c>
      <c r="AK24">
        <v>33</v>
      </c>
      <c r="AL24">
        <v>18401</v>
      </c>
      <c r="AM24">
        <v>1.0183333333333333</v>
      </c>
      <c r="AN24" t="s">
        <v>71</v>
      </c>
      <c r="AO24">
        <v>1486.4590000000001</v>
      </c>
      <c r="AP24" t="s">
        <v>361</v>
      </c>
      <c r="AQ24" t="s">
        <v>117</v>
      </c>
      <c r="AR24" t="s">
        <v>122</v>
      </c>
      <c r="AS24" t="s">
        <v>117</v>
      </c>
      <c r="AT24" t="s">
        <v>122</v>
      </c>
      <c r="AU24" t="s">
        <v>186</v>
      </c>
      <c r="AV24" t="s">
        <v>198</v>
      </c>
      <c r="AW24" t="s">
        <v>71</v>
      </c>
      <c r="AX24">
        <v>6035</v>
      </c>
      <c r="AY24" t="s">
        <v>263</v>
      </c>
      <c r="AZ24">
        <v>1</v>
      </c>
      <c r="BA24" t="s">
        <v>264</v>
      </c>
      <c r="BB24">
        <v>1</v>
      </c>
      <c r="BC24">
        <v>1</v>
      </c>
      <c r="BE24" t="s">
        <v>71</v>
      </c>
      <c r="BF24">
        <v>0</v>
      </c>
      <c r="BG24" s="5" t="s">
        <v>209</v>
      </c>
      <c r="BI24" t="s">
        <v>117</v>
      </c>
      <c r="BJ24" t="s">
        <v>198</v>
      </c>
      <c r="BK24" t="s">
        <v>71</v>
      </c>
      <c r="BL24">
        <v>1.0183333333333333</v>
      </c>
      <c r="BM24">
        <v>6035</v>
      </c>
      <c r="BN24" t="s">
        <v>122</v>
      </c>
      <c r="BO24" t="s">
        <v>186</v>
      </c>
      <c r="BP24">
        <v>1</v>
      </c>
      <c r="BQ24">
        <v>1486.4590000000001</v>
      </c>
      <c r="BR24">
        <v>3.0394191299537729E-2</v>
      </c>
      <c r="BS24">
        <v>0.3224338818067215</v>
      </c>
      <c r="BT24">
        <v>0.20451287253802491</v>
      </c>
      <c r="BU24">
        <v>6.6269999999999998</v>
      </c>
      <c r="BV24">
        <v>0.20182191368884039</v>
      </c>
      <c r="BW24">
        <v>4.7091779860729419</v>
      </c>
      <c r="BX24">
        <v>33</v>
      </c>
      <c r="BY24">
        <v>3</v>
      </c>
      <c r="BZ24">
        <v>70</v>
      </c>
    </row>
    <row r="25" spans="1:78" ht="16.5">
      <c r="A25" s="124" t="str">
        <f t="shared" si="1"/>
        <v>태양여객</v>
      </c>
      <c r="B25" s="125" t="str">
        <f t="shared" si="2"/>
        <v>송철수</v>
      </c>
      <c r="C25" s="126" t="str">
        <f t="shared" si="3"/>
        <v>C</v>
      </c>
      <c r="D25" s="127">
        <f t="shared" si="4"/>
        <v>0.88885696626061794</v>
      </c>
      <c r="E25" s="128">
        <f t="shared" si="5"/>
        <v>6852</v>
      </c>
      <c r="F25" s="129" t="str">
        <f t="shared" si="6"/>
        <v>583</v>
      </c>
      <c r="G25" s="130" t="str">
        <f t="shared" si="7"/>
        <v>71바7013</v>
      </c>
      <c r="H25" s="131">
        <f t="shared" si="8"/>
        <v>2</v>
      </c>
      <c r="I25" s="132">
        <f t="shared" si="9"/>
        <v>2729.7339999999999</v>
      </c>
      <c r="J25" s="133">
        <f t="shared" si="10"/>
        <v>2.3188212753680947E-2</v>
      </c>
      <c r="K25" s="133">
        <f t="shared" si="11"/>
        <v>0.35688357660494585</v>
      </c>
      <c r="L25" s="133">
        <f t="shared" si="12"/>
        <v>0.19269276786675918</v>
      </c>
      <c r="M25" s="134">
        <f t="shared" si="13"/>
        <v>11.122</v>
      </c>
      <c r="N25" s="135">
        <f t="shared" si="14"/>
        <v>3.6633606058319237E-2</v>
      </c>
      <c r="O25" s="135">
        <f t="shared" si="15"/>
        <v>17.584130907993234</v>
      </c>
      <c r="P25" s="217">
        <f t="shared" si="16"/>
        <v>24</v>
      </c>
      <c r="Q25" s="218">
        <f t="shared" si="17"/>
        <v>1</v>
      </c>
      <c r="R25" s="218">
        <f t="shared" si="18"/>
        <v>483</v>
      </c>
      <c r="T25">
        <v>533</v>
      </c>
      <c r="U25">
        <v>6852</v>
      </c>
      <c r="V25" t="s">
        <v>210</v>
      </c>
      <c r="W25">
        <v>2773.473</v>
      </c>
      <c r="X25">
        <v>1202.924</v>
      </c>
      <c r="Y25">
        <v>2.306</v>
      </c>
      <c r="Z25">
        <v>11.122</v>
      </c>
      <c r="AA25">
        <v>179.339393</v>
      </c>
      <c r="AB25">
        <v>4.1585599999999996</v>
      </c>
      <c r="AC25">
        <v>64.003283999999994</v>
      </c>
      <c r="AD25" s="1">
        <v>526</v>
      </c>
      <c r="AE25">
        <v>1</v>
      </c>
      <c r="AF25">
        <v>483</v>
      </c>
      <c r="AG25">
        <v>101</v>
      </c>
      <c r="AH25">
        <v>15.46494</v>
      </c>
      <c r="AI25">
        <v>1311.3</v>
      </c>
      <c r="AJ25">
        <v>401.9</v>
      </c>
      <c r="AK25">
        <v>24</v>
      </c>
      <c r="AL25">
        <v>13300</v>
      </c>
      <c r="AM25">
        <v>0.88885696626061794</v>
      </c>
      <c r="AN25" t="s">
        <v>69</v>
      </c>
      <c r="AO25">
        <v>2646.3220000000001</v>
      </c>
      <c r="AP25" t="s">
        <v>362</v>
      </c>
      <c r="AQ25" t="s">
        <v>117</v>
      </c>
      <c r="AR25" t="s">
        <v>120</v>
      </c>
      <c r="AS25" t="s">
        <v>117</v>
      </c>
      <c r="AT25" t="s">
        <v>120</v>
      </c>
      <c r="AU25" t="s">
        <v>178</v>
      </c>
      <c r="AV25" t="s">
        <v>210</v>
      </c>
      <c r="AW25" t="s">
        <v>69</v>
      </c>
      <c r="AX25">
        <v>6852</v>
      </c>
      <c r="AY25" t="s">
        <v>255</v>
      </c>
      <c r="AZ25">
        <v>1</v>
      </c>
      <c r="BA25" t="s">
        <v>216</v>
      </c>
      <c r="BB25">
        <v>2</v>
      </c>
      <c r="BC25">
        <v>1</v>
      </c>
      <c r="BE25" t="s">
        <v>68</v>
      </c>
      <c r="BF25">
        <v>-1</v>
      </c>
      <c r="BG25" t="s">
        <v>236</v>
      </c>
      <c r="BI25" t="s">
        <v>117</v>
      </c>
      <c r="BJ25" t="s">
        <v>210</v>
      </c>
      <c r="BK25" t="s">
        <v>69</v>
      </c>
      <c r="BL25">
        <v>0.88885696626061794</v>
      </c>
      <c r="BM25">
        <v>6852</v>
      </c>
      <c r="BN25" t="s">
        <v>120</v>
      </c>
      <c r="BO25" t="s">
        <v>178</v>
      </c>
      <c r="BP25">
        <v>2</v>
      </c>
      <c r="BQ25">
        <v>2729.7339999999999</v>
      </c>
      <c r="BR25">
        <v>2.3188212753680947E-2</v>
      </c>
      <c r="BS25">
        <v>0.35688357660494585</v>
      </c>
      <c r="BT25">
        <v>0.18965391045811517</v>
      </c>
      <c r="BU25">
        <v>11.122</v>
      </c>
      <c r="BV25">
        <v>3.6633606058319237E-2</v>
      </c>
      <c r="BW25">
        <v>17.584130907993234</v>
      </c>
      <c r="BX25">
        <v>24</v>
      </c>
      <c r="BY25">
        <v>1</v>
      </c>
      <c r="BZ25">
        <v>483</v>
      </c>
    </row>
    <row r="26" spans="1:78" ht="16.5">
      <c r="A26" s="107" t="str">
        <f t="shared" si="1"/>
        <v>태양여객</v>
      </c>
      <c r="B26" s="108" t="str">
        <f t="shared" si="2"/>
        <v>신현주</v>
      </c>
      <c r="C26" s="109" t="str">
        <f t="shared" si="3"/>
        <v>B</v>
      </c>
      <c r="D26" s="110">
        <f t="shared" si="4"/>
        <v>0.92384615384615387</v>
      </c>
      <c r="E26" s="111">
        <f t="shared" si="5"/>
        <v>2720</v>
      </c>
      <c r="F26" s="112" t="str">
        <f t="shared" si="6"/>
        <v>e음89</v>
      </c>
      <c r="G26" s="113" t="str">
        <f t="shared" si="7"/>
        <v>71바7367</v>
      </c>
      <c r="H26" s="114">
        <f t="shared" si="8"/>
        <v>1</v>
      </c>
      <c r="I26" s="115">
        <f t="shared" si="9"/>
        <v>2220.9029999999998</v>
      </c>
      <c r="J26" s="116">
        <f t="shared" si="10"/>
        <v>1.7694617230050609E-3</v>
      </c>
      <c r="K26" s="116">
        <f t="shared" si="11"/>
        <v>0.502677087397563</v>
      </c>
      <c r="L26" s="116">
        <f t="shared" si="12"/>
        <v>0.14408553637867122</v>
      </c>
      <c r="M26" s="117">
        <f t="shared" si="13"/>
        <v>15.47</v>
      </c>
      <c r="N26" s="118">
        <f t="shared" si="14"/>
        <v>0.81048114213002553</v>
      </c>
      <c r="O26" s="118">
        <f t="shared" si="15"/>
        <v>69.476244572590531</v>
      </c>
      <c r="P26" s="219">
        <f t="shared" si="16"/>
        <v>116</v>
      </c>
      <c r="Q26" s="220">
        <f t="shared" si="17"/>
        <v>18</v>
      </c>
      <c r="R26" s="220">
        <f t="shared" si="18"/>
        <v>1543</v>
      </c>
      <c r="T26">
        <v>533</v>
      </c>
      <c r="U26">
        <v>2720</v>
      </c>
      <c r="V26" t="s">
        <v>288</v>
      </c>
      <c r="W26">
        <v>2220.9029999999998</v>
      </c>
      <c r="X26">
        <v>924.572</v>
      </c>
      <c r="Y26">
        <v>2.4020000000000001</v>
      </c>
      <c r="Z26">
        <v>15.47</v>
      </c>
      <c r="AA26">
        <v>151.955816</v>
      </c>
      <c r="AB26">
        <v>0.26888000000000001</v>
      </c>
      <c r="AC26">
        <v>76.384707000000006</v>
      </c>
      <c r="AD26" s="1">
        <v>320</v>
      </c>
      <c r="AE26">
        <v>18</v>
      </c>
      <c r="AF26">
        <v>1543</v>
      </c>
      <c r="AG26">
        <v>106</v>
      </c>
      <c r="AH26">
        <v>14.615451999999999</v>
      </c>
      <c r="AI26">
        <v>5802.4</v>
      </c>
      <c r="AJ26">
        <v>558.5</v>
      </c>
      <c r="AK26">
        <v>116</v>
      </c>
      <c r="AL26">
        <v>109400</v>
      </c>
      <c r="AM26">
        <v>0.92384615384615387</v>
      </c>
      <c r="AN26" t="s">
        <v>68</v>
      </c>
      <c r="AO26">
        <v>2220.9029999999998</v>
      </c>
      <c r="AP26" t="s">
        <v>363</v>
      </c>
      <c r="AQ26" t="s">
        <v>117</v>
      </c>
      <c r="AR26" t="s">
        <v>123</v>
      </c>
      <c r="AS26" t="s">
        <v>117</v>
      </c>
      <c r="AT26" t="s">
        <v>123</v>
      </c>
      <c r="AU26" t="s">
        <v>175</v>
      </c>
      <c r="AV26" t="s">
        <v>288</v>
      </c>
      <c r="AW26" t="s">
        <v>68</v>
      </c>
      <c r="AX26">
        <v>2720</v>
      </c>
      <c r="AY26" t="s">
        <v>314</v>
      </c>
      <c r="AZ26">
        <v>1</v>
      </c>
      <c r="BA26" t="s">
        <v>281</v>
      </c>
      <c r="BB26">
        <v>1</v>
      </c>
      <c r="BC26">
        <v>1</v>
      </c>
      <c r="BE26" t="s">
        <v>68</v>
      </c>
      <c r="BF26">
        <v>0</v>
      </c>
      <c r="BG26" t="s">
        <v>209</v>
      </c>
      <c r="BI26" t="s">
        <v>117</v>
      </c>
      <c r="BJ26" t="s">
        <v>288</v>
      </c>
      <c r="BK26" t="s">
        <v>68</v>
      </c>
      <c r="BL26">
        <v>0.92384615384615387</v>
      </c>
      <c r="BM26">
        <v>2720</v>
      </c>
      <c r="BN26" t="s">
        <v>123</v>
      </c>
      <c r="BO26" t="s">
        <v>175</v>
      </c>
      <c r="BP26">
        <v>1</v>
      </c>
      <c r="BQ26">
        <v>2220.9029999999998</v>
      </c>
      <c r="BR26">
        <v>1.7694617230050609E-3</v>
      </c>
      <c r="BS26">
        <v>0.502677087397563</v>
      </c>
      <c r="BT26">
        <v>0.14408553637867122</v>
      </c>
      <c r="BU26">
        <v>15.47</v>
      </c>
      <c r="BV26">
        <v>0.81048114213002553</v>
      </c>
      <c r="BW26">
        <v>69.476244572590531</v>
      </c>
      <c r="BX26">
        <v>116</v>
      </c>
      <c r="BY26">
        <v>18</v>
      </c>
      <c r="BZ26">
        <v>1543</v>
      </c>
    </row>
    <row r="27" spans="1:78" ht="16.5">
      <c r="A27" s="124" t="str">
        <f t="shared" si="1"/>
        <v>태양여객</v>
      </c>
      <c r="B27" s="125" t="str">
        <f t="shared" si="2"/>
        <v>양호철</v>
      </c>
      <c r="C27" s="126" t="str">
        <f t="shared" si="3"/>
        <v>S</v>
      </c>
      <c r="D27" s="127">
        <f t="shared" si="4"/>
        <v>1.1269230769230769</v>
      </c>
      <c r="E27" s="128">
        <f t="shared" si="5"/>
        <v>2170</v>
      </c>
      <c r="F27" s="129" t="str">
        <f t="shared" si="6"/>
        <v>583</v>
      </c>
      <c r="G27" s="130" t="str">
        <f t="shared" si="7"/>
        <v>72바1870</v>
      </c>
      <c r="H27" s="131">
        <f t="shared" si="8"/>
        <v>1</v>
      </c>
      <c r="I27" s="132">
        <f t="shared" si="9"/>
        <v>2347.8780000000002</v>
      </c>
      <c r="J27" s="133">
        <f t="shared" si="10"/>
        <v>1.365846720314845E-2</v>
      </c>
      <c r="K27" s="133">
        <f t="shared" si="11"/>
        <v>0.30705475669085036</v>
      </c>
      <c r="L27" s="133">
        <f t="shared" si="12"/>
        <v>0.21040275516870977</v>
      </c>
      <c r="M27" s="134">
        <f t="shared" si="13"/>
        <v>8.8539999999999992</v>
      </c>
      <c r="N27" s="135">
        <f t="shared" si="14"/>
        <v>0</v>
      </c>
      <c r="O27" s="135">
        <f t="shared" si="15"/>
        <v>34.797378739440461</v>
      </c>
      <c r="P27" s="217">
        <f t="shared" si="16"/>
        <v>16</v>
      </c>
      <c r="Q27" s="218">
        <f t="shared" si="17"/>
        <v>0</v>
      </c>
      <c r="R27" s="218">
        <f t="shared" si="18"/>
        <v>817</v>
      </c>
      <c r="T27">
        <v>533</v>
      </c>
      <c r="U27">
        <v>2170</v>
      </c>
      <c r="V27" t="s">
        <v>199</v>
      </c>
      <c r="W27">
        <v>2347.8780000000002</v>
      </c>
      <c r="X27">
        <v>801.26599999999996</v>
      </c>
      <c r="Y27">
        <v>2.93</v>
      </c>
      <c r="Z27">
        <v>8.8539999999999992</v>
      </c>
      <c r="AA27">
        <v>136.15634700000001</v>
      </c>
      <c r="AB27">
        <v>1.8596870000000001</v>
      </c>
      <c r="AC27">
        <v>41.807454</v>
      </c>
      <c r="AD27" s="1">
        <v>494</v>
      </c>
      <c r="AE27">
        <v>0</v>
      </c>
      <c r="AF27">
        <v>817</v>
      </c>
      <c r="AG27">
        <v>100</v>
      </c>
      <c r="AH27">
        <v>17.243984000000001</v>
      </c>
      <c r="AI27">
        <v>1983.7</v>
      </c>
      <c r="AJ27">
        <v>436.3</v>
      </c>
      <c r="AK27">
        <v>16</v>
      </c>
      <c r="AL27">
        <v>4334</v>
      </c>
      <c r="AM27">
        <v>1.1269230769230769</v>
      </c>
      <c r="AN27" t="s">
        <v>71</v>
      </c>
      <c r="AO27">
        <v>2347.8780000000002</v>
      </c>
      <c r="AP27" t="s">
        <v>364</v>
      </c>
      <c r="AQ27" t="s">
        <v>117</v>
      </c>
      <c r="AR27" t="s">
        <v>120</v>
      </c>
      <c r="AS27" t="s">
        <v>117</v>
      </c>
      <c r="AT27" t="s">
        <v>120</v>
      </c>
      <c r="AU27" t="s">
        <v>182</v>
      </c>
      <c r="AV27" t="s">
        <v>199</v>
      </c>
      <c r="AW27" t="s">
        <v>71</v>
      </c>
      <c r="AX27">
        <v>2170</v>
      </c>
      <c r="AY27" t="s">
        <v>257</v>
      </c>
      <c r="AZ27">
        <v>1</v>
      </c>
      <c r="BA27" t="s">
        <v>265</v>
      </c>
      <c r="BB27">
        <v>1</v>
      </c>
      <c r="BC27">
        <v>1</v>
      </c>
      <c r="BE27" t="s">
        <v>71</v>
      </c>
      <c r="BF27">
        <v>0</v>
      </c>
      <c r="BG27" s="5" t="s">
        <v>209</v>
      </c>
      <c r="BI27" t="s">
        <v>117</v>
      </c>
      <c r="BJ27" t="s">
        <v>199</v>
      </c>
      <c r="BK27" t="s">
        <v>71</v>
      </c>
      <c r="BL27">
        <v>1.1269230769230769</v>
      </c>
      <c r="BM27">
        <v>2170</v>
      </c>
      <c r="BN27" t="s">
        <v>120</v>
      </c>
      <c r="BO27" t="s">
        <v>182</v>
      </c>
      <c r="BP27">
        <v>1</v>
      </c>
      <c r="BQ27">
        <v>2347.8780000000002</v>
      </c>
      <c r="BR27">
        <v>1.365846720314845E-2</v>
      </c>
      <c r="BS27">
        <v>0.30705475669085036</v>
      </c>
      <c r="BT27">
        <v>0.21040275516870977</v>
      </c>
      <c r="BU27">
        <v>8.8539999999999992</v>
      </c>
      <c r="BV27">
        <v>0</v>
      </c>
      <c r="BW27">
        <v>34.797378739440461</v>
      </c>
      <c r="BX27">
        <v>16</v>
      </c>
      <c r="BY27">
        <v>0</v>
      </c>
      <c r="BZ27">
        <v>817</v>
      </c>
    </row>
    <row r="28" spans="1:78" ht="16.5">
      <c r="A28" s="107" t="str">
        <f t="shared" si="1"/>
        <v>태양여객</v>
      </c>
      <c r="B28" s="108" t="str">
        <f t="shared" si="2"/>
        <v>엄광식</v>
      </c>
      <c r="C28" s="109" t="str">
        <f t="shared" si="3"/>
        <v>C</v>
      </c>
      <c r="D28" s="110">
        <f t="shared" si="4"/>
        <v>0.88068416496231761</v>
      </c>
      <c r="E28" s="111">
        <f t="shared" si="5"/>
        <v>543</v>
      </c>
      <c r="F28" s="112" t="str">
        <f t="shared" si="6"/>
        <v>583</v>
      </c>
      <c r="G28" s="113" t="str">
        <f t="shared" si="7"/>
        <v>71바6557</v>
      </c>
      <c r="H28" s="114">
        <f t="shared" si="8"/>
        <v>5</v>
      </c>
      <c r="I28" s="115">
        <f t="shared" si="9"/>
        <v>864.28800000000001</v>
      </c>
      <c r="J28" s="116">
        <f t="shared" si="10"/>
        <v>3.3980736621461803E-2</v>
      </c>
      <c r="K28" s="116">
        <f t="shared" si="11"/>
        <v>0.37492398894993867</v>
      </c>
      <c r="L28" s="116">
        <f t="shared" si="12"/>
        <v>0.26495797697063939</v>
      </c>
      <c r="M28" s="117">
        <f t="shared" si="13"/>
        <v>10.973000000000001</v>
      </c>
      <c r="N28" s="118">
        <f t="shared" si="14"/>
        <v>0</v>
      </c>
      <c r="O28" s="118">
        <f t="shared" si="15"/>
        <v>14.694176015402274</v>
      </c>
      <c r="P28" s="219">
        <f t="shared" si="16"/>
        <v>15</v>
      </c>
      <c r="Q28" s="220">
        <f t="shared" si="17"/>
        <v>0</v>
      </c>
      <c r="R28" s="220">
        <f t="shared" si="18"/>
        <v>127</v>
      </c>
      <c r="T28">
        <v>533</v>
      </c>
      <c r="U28">
        <v>543</v>
      </c>
      <c r="V28" t="s">
        <v>365</v>
      </c>
      <c r="W28">
        <v>864.28800000000001</v>
      </c>
      <c r="X28">
        <v>371.94600000000003</v>
      </c>
      <c r="Y28">
        <v>2.3239999999999998</v>
      </c>
      <c r="Z28">
        <v>10.973000000000001</v>
      </c>
      <c r="AA28">
        <v>58.562209000000003</v>
      </c>
      <c r="AB28">
        <v>1.989987</v>
      </c>
      <c r="AC28">
        <v>21.956377</v>
      </c>
      <c r="AD28" s="1">
        <v>229</v>
      </c>
      <c r="AE28">
        <v>0</v>
      </c>
      <c r="AF28">
        <v>127</v>
      </c>
      <c r="AG28">
        <v>99</v>
      </c>
      <c r="AH28">
        <v>14.758459</v>
      </c>
      <c r="AI28">
        <v>530.1</v>
      </c>
      <c r="AJ28">
        <v>4.4000000000000004</v>
      </c>
      <c r="AK28">
        <v>15</v>
      </c>
      <c r="AL28">
        <v>7729</v>
      </c>
      <c r="AM28">
        <v>0.88068416496231761</v>
      </c>
      <c r="AN28" t="s">
        <v>69</v>
      </c>
      <c r="AO28">
        <v>267.03500000000003</v>
      </c>
      <c r="AP28" t="s">
        <v>366</v>
      </c>
      <c r="AQ28" t="s">
        <v>117</v>
      </c>
      <c r="AR28" t="s">
        <v>120</v>
      </c>
      <c r="AS28" t="s">
        <v>117</v>
      </c>
      <c r="AT28" t="s">
        <v>120</v>
      </c>
      <c r="AU28" t="s">
        <v>177</v>
      </c>
      <c r="AV28" t="s">
        <v>365</v>
      </c>
      <c r="AW28" t="s">
        <v>69</v>
      </c>
      <c r="AX28">
        <v>543</v>
      </c>
      <c r="AY28" t="s">
        <v>255</v>
      </c>
      <c r="AZ28">
        <v>2</v>
      </c>
      <c r="BA28" t="s">
        <v>217</v>
      </c>
      <c r="BB28">
        <v>5</v>
      </c>
      <c r="BC28">
        <v>1</v>
      </c>
      <c r="BE28" t="s">
        <v>229</v>
      </c>
      <c r="BF28" t="s">
        <v>230</v>
      </c>
      <c r="BG28" s="5" t="s">
        <v>229</v>
      </c>
      <c r="BI28" t="s">
        <v>117</v>
      </c>
      <c r="BJ28" t="s">
        <v>365</v>
      </c>
      <c r="BK28" t="s">
        <v>69</v>
      </c>
      <c r="BL28">
        <v>0.88068416496231761</v>
      </c>
      <c r="BM28">
        <v>543</v>
      </c>
      <c r="BN28" t="s">
        <v>120</v>
      </c>
      <c r="BO28" t="s">
        <v>177</v>
      </c>
      <c r="BP28">
        <v>5</v>
      </c>
      <c r="BQ28">
        <v>864.28800000000001</v>
      </c>
      <c r="BR28">
        <v>3.3980736621461803E-2</v>
      </c>
      <c r="BS28">
        <v>0.37492398894993867</v>
      </c>
      <c r="BT28">
        <v>0.26495797697063939</v>
      </c>
      <c r="BU28">
        <v>10.973000000000001</v>
      </c>
      <c r="BV28">
        <v>0</v>
      </c>
      <c r="BW28">
        <v>14.694176015402274</v>
      </c>
      <c r="BX28">
        <v>15</v>
      </c>
      <c r="BY28">
        <v>0</v>
      </c>
      <c r="BZ28">
        <v>127</v>
      </c>
    </row>
    <row r="29" spans="1:78" ht="16.5">
      <c r="A29" s="124" t="str">
        <f t="shared" si="1"/>
        <v>태양여객</v>
      </c>
      <c r="B29" s="125" t="str">
        <f t="shared" si="2"/>
        <v>오흥식</v>
      </c>
      <c r="C29" s="126" t="str">
        <f t="shared" si="3"/>
        <v>B</v>
      </c>
      <c r="D29" s="127">
        <f t="shared" si="4"/>
        <v>0.90703703703703686</v>
      </c>
      <c r="E29" s="128">
        <f t="shared" si="5"/>
        <v>7599</v>
      </c>
      <c r="F29" s="129" t="str">
        <f t="shared" si="6"/>
        <v>583</v>
      </c>
      <c r="G29" s="130" t="str">
        <f t="shared" si="7"/>
        <v>71바7407</v>
      </c>
      <c r="H29" s="131">
        <f t="shared" si="8"/>
        <v>1</v>
      </c>
      <c r="I29" s="132">
        <f t="shared" si="9"/>
        <v>2435.6849999999999</v>
      </c>
      <c r="J29" s="133">
        <f t="shared" si="10"/>
        <v>4.4271461730322995E-2</v>
      </c>
      <c r="K29" s="133">
        <f t="shared" si="11"/>
        <v>0.28740656830794792</v>
      </c>
      <c r="L29" s="133">
        <f t="shared" si="12"/>
        <v>0.29478360297000639</v>
      </c>
      <c r="M29" s="134">
        <f t="shared" si="13"/>
        <v>10.217000000000001</v>
      </c>
      <c r="N29" s="135">
        <f t="shared" si="14"/>
        <v>4.105621211281426E-2</v>
      </c>
      <c r="O29" s="135">
        <f t="shared" si="15"/>
        <v>3.5718904538148406</v>
      </c>
      <c r="P29" s="217">
        <f t="shared" si="16"/>
        <v>2</v>
      </c>
      <c r="Q29" s="218">
        <f t="shared" si="17"/>
        <v>1</v>
      </c>
      <c r="R29" s="218">
        <f t="shared" si="18"/>
        <v>87</v>
      </c>
      <c r="T29">
        <v>533</v>
      </c>
      <c r="U29">
        <v>7599</v>
      </c>
      <c r="V29" t="s">
        <v>200</v>
      </c>
      <c r="W29">
        <v>2435.6849999999999</v>
      </c>
      <c r="X29">
        <v>994.71600000000001</v>
      </c>
      <c r="Y29">
        <v>2.4489999999999998</v>
      </c>
      <c r="Z29">
        <v>10.217000000000001</v>
      </c>
      <c r="AA29">
        <v>142.653817</v>
      </c>
      <c r="AB29">
        <v>6.315493</v>
      </c>
      <c r="AC29">
        <v>40.999644000000004</v>
      </c>
      <c r="AD29" s="1">
        <v>718</v>
      </c>
      <c r="AE29">
        <v>1</v>
      </c>
      <c r="AF29">
        <v>87</v>
      </c>
      <c r="AG29">
        <v>102</v>
      </c>
      <c r="AH29">
        <v>17.074096000000001</v>
      </c>
      <c r="AI29">
        <v>1407.2</v>
      </c>
      <c r="AJ29">
        <v>654.5</v>
      </c>
      <c r="AK29">
        <v>2</v>
      </c>
      <c r="AL29">
        <v>124</v>
      </c>
      <c r="AM29">
        <v>0.90703703703703686</v>
      </c>
      <c r="AN29" t="s">
        <v>68</v>
      </c>
      <c r="AO29">
        <v>2435.6849999999999</v>
      </c>
      <c r="AP29" t="s">
        <v>367</v>
      </c>
      <c r="AQ29" t="s">
        <v>117</v>
      </c>
      <c r="AR29" t="s">
        <v>120</v>
      </c>
      <c r="AS29" t="s">
        <v>117</v>
      </c>
      <c r="AT29" t="s">
        <v>120</v>
      </c>
      <c r="AU29" t="s">
        <v>181</v>
      </c>
      <c r="AV29" t="s">
        <v>200</v>
      </c>
      <c r="AW29" t="s">
        <v>68</v>
      </c>
      <c r="AX29">
        <v>7599</v>
      </c>
      <c r="AY29" t="s">
        <v>368</v>
      </c>
      <c r="AZ29">
        <v>3</v>
      </c>
      <c r="BA29" t="s">
        <v>369</v>
      </c>
      <c r="BB29">
        <v>1</v>
      </c>
      <c r="BC29">
        <v>1</v>
      </c>
      <c r="BE29" t="s">
        <v>69</v>
      </c>
      <c r="BF29">
        <v>1</v>
      </c>
      <c r="BG29" s="5" t="s">
        <v>225</v>
      </c>
      <c r="BI29" t="s">
        <v>117</v>
      </c>
      <c r="BJ29" t="s">
        <v>200</v>
      </c>
      <c r="BK29" t="s">
        <v>68</v>
      </c>
      <c r="BL29">
        <v>0.90703703703703686</v>
      </c>
      <c r="BM29">
        <v>7599</v>
      </c>
      <c r="BN29" t="s">
        <v>120</v>
      </c>
      <c r="BO29" t="s">
        <v>181</v>
      </c>
      <c r="BP29">
        <v>1</v>
      </c>
      <c r="BQ29">
        <v>2435.6849999999999</v>
      </c>
      <c r="BR29">
        <v>4.4271461730322995E-2</v>
      </c>
      <c r="BS29">
        <v>0.28740656830794792</v>
      </c>
      <c r="BT29">
        <v>0.29478360297000639</v>
      </c>
      <c r="BU29">
        <v>10.217000000000001</v>
      </c>
      <c r="BV29">
        <v>4.105621211281426E-2</v>
      </c>
      <c r="BW29">
        <v>3.5718904538148406</v>
      </c>
      <c r="BX29">
        <v>2</v>
      </c>
      <c r="BY29">
        <v>1</v>
      </c>
      <c r="BZ29">
        <v>87</v>
      </c>
    </row>
    <row r="30" spans="1:78" ht="16.5">
      <c r="A30" s="107" t="str">
        <f t="shared" si="1"/>
        <v>태양여객</v>
      </c>
      <c r="B30" s="108" t="str">
        <f t="shared" si="2"/>
        <v>이우경</v>
      </c>
      <c r="C30" s="109" t="str">
        <f t="shared" si="3"/>
        <v>F</v>
      </c>
      <c r="D30" s="110">
        <f t="shared" si="4"/>
        <v>0.74653846153846148</v>
      </c>
      <c r="E30" s="111">
        <f t="shared" si="5"/>
        <v>7903</v>
      </c>
      <c r="F30" s="112" t="str">
        <f t="shared" si="6"/>
        <v>583</v>
      </c>
      <c r="G30" s="113" t="str">
        <f t="shared" si="7"/>
        <v>71바7013</v>
      </c>
      <c r="H30" s="114">
        <f t="shared" si="8"/>
        <v>1</v>
      </c>
      <c r="I30" s="115">
        <f t="shared" si="9"/>
        <v>780.21900000000005</v>
      </c>
      <c r="J30" s="116">
        <f t="shared" si="10"/>
        <v>4.638461311394311E-2</v>
      </c>
      <c r="K30" s="116">
        <f t="shared" si="11"/>
        <v>0.41075044315095849</v>
      </c>
      <c r="L30" s="116">
        <f t="shared" si="12"/>
        <v>0.23967629601432416</v>
      </c>
      <c r="M30" s="117">
        <f t="shared" si="13"/>
        <v>14.909000000000001</v>
      </c>
      <c r="N30" s="118">
        <f t="shared" si="14"/>
        <v>0</v>
      </c>
      <c r="O30" s="118">
        <f t="shared" si="15"/>
        <v>54.471885457800944</v>
      </c>
      <c r="P30" s="219">
        <f t="shared" si="16"/>
        <v>27</v>
      </c>
      <c r="Q30" s="220">
        <f t="shared" si="17"/>
        <v>0</v>
      </c>
      <c r="R30" s="220">
        <f t="shared" si="18"/>
        <v>425</v>
      </c>
      <c r="T30">
        <v>533</v>
      </c>
      <c r="U30">
        <v>7903</v>
      </c>
      <c r="V30" t="s">
        <v>330</v>
      </c>
      <c r="W30">
        <v>780.21900000000005</v>
      </c>
      <c r="X30">
        <v>402.07100000000003</v>
      </c>
      <c r="Y30">
        <v>1.9410000000000001</v>
      </c>
      <c r="Z30">
        <v>14.909000000000001</v>
      </c>
      <c r="AA30">
        <v>56.777492000000002</v>
      </c>
      <c r="AB30">
        <v>2.6336020000000002</v>
      </c>
      <c r="AC30">
        <v>23.321380000000001</v>
      </c>
      <c r="AD30" s="1">
        <v>187</v>
      </c>
      <c r="AE30">
        <v>0</v>
      </c>
      <c r="AF30">
        <v>425</v>
      </c>
      <c r="AG30">
        <v>102</v>
      </c>
      <c r="AH30">
        <v>13.741695</v>
      </c>
      <c r="AI30">
        <v>1287.0999999999999</v>
      </c>
      <c r="AJ30">
        <v>514.79999999999995</v>
      </c>
      <c r="AK30">
        <v>27</v>
      </c>
      <c r="AL30">
        <v>16928</v>
      </c>
      <c r="AM30">
        <v>0.74653846153846148</v>
      </c>
      <c r="AN30" t="s">
        <v>70</v>
      </c>
      <c r="AO30">
        <v>780.21900000000005</v>
      </c>
      <c r="AP30" t="s">
        <v>370</v>
      </c>
      <c r="AQ30" t="s">
        <v>117</v>
      </c>
      <c r="AR30" t="s">
        <v>120</v>
      </c>
      <c r="AS30" t="s">
        <v>117</v>
      </c>
      <c r="AT30" t="s">
        <v>120</v>
      </c>
      <c r="AU30" t="s">
        <v>178</v>
      </c>
      <c r="AV30" t="s">
        <v>330</v>
      </c>
      <c r="AW30" t="s">
        <v>70</v>
      </c>
      <c r="AX30">
        <v>7903</v>
      </c>
      <c r="AY30" t="s">
        <v>371</v>
      </c>
      <c r="AZ30">
        <v>2</v>
      </c>
      <c r="BA30" t="s">
        <v>372</v>
      </c>
      <c r="BB30">
        <v>1</v>
      </c>
      <c r="BC30">
        <v>1</v>
      </c>
      <c r="BE30" t="s">
        <v>229</v>
      </c>
      <c r="BF30" t="s">
        <v>230</v>
      </c>
      <c r="BG30" t="s">
        <v>229</v>
      </c>
      <c r="BI30" t="s">
        <v>117</v>
      </c>
      <c r="BJ30" t="s">
        <v>330</v>
      </c>
      <c r="BK30" t="s">
        <v>70</v>
      </c>
      <c r="BL30">
        <v>0.74653846153846148</v>
      </c>
      <c r="BM30">
        <v>7903</v>
      </c>
      <c r="BN30" t="s">
        <v>120</v>
      </c>
      <c r="BO30" t="s">
        <v>178</v>
      </c>
      <c r="BP30">
        <v>1</v>
      </c>
      <c r="BQ30">
        <v>780.21900000000005</v>
      </c>
      <c r="BR30">
        <v>4.638461311394311E-2</v>
      </c>
      <c r="BS30">
        <v>0.41075044315095849</v>
      </c>
      <c r="BT30">
        <v>0.23967629601432416</v>
      </c>
      <c r="BU30">
        <v>14.909000000000001</v>
      </c>
      <c r="BV30">
        <v>0</v>
      </c>
      <c r="BW30">
        <v>54.471885457800944</v>
      </c>
      <c r="BX30">
        <v>27</v>
      </c>
      <c r="BY30">
        <v>0</v>
      </c>
      <c r="BZ30">
        <v>425</v>
      </c>
    </row>
    <row r="31" spans="1:78" ht="16.5">
      <c r="A31" s="124" t="str">
        <f t="shared" si="1"/>
        <v>태양여객</v>
      </c>
      <c r="B31" s="125" t="str">
        <f t="shared" si="2"/>
        <v>이은도</v>
      </c>
      <c r="C31" s="126" t="str">
        <f t="shared" si="3"/>
        <v>B</v>
      </c>
      <c r="D31" s="127">
        <f t="shared" si="4"/>
        <v>0.93148148148148147</v>
      </c>
      <c r="E31" s="128">
        <f t="shared" si="5"/>
        <v>883</v>
      </c>
      <c r="F31" s="129" t="str">
        <f t="shared" si="6"/>
        <v>583</v>
      </c>
      <c r="G31" s="130" t="str">
        <f t="shared" si="7"/>
        <v>71바6557</v>
      </c>
      <c r="H31" s="131">
        <f t="shared" si="8"/>
        <v>1</v>
      </c>
      <c r="I31" s="132">
        <f t="shared" si="9"/>
        <v>2862.1379999999999</v>
      </c>
      <c r="J31" s="133">
        <f t="shared" si="10"/>
        <v>2.8998154367668259E-2</v>
      </c>
      <c r="K31" s="133">
        <f t="shared" si="11"/>
        <v>0.34963983013654432</v>
      </c>
      <c r="L31" s="133">
        <f t="shared" si="12"/>
        <v>0.27112599043092961</v>
      </c>
      <c r="M31" s="134">
        <f t="shared" si="13"/>
        <v>9.6809999999999992</v>
      </c>
      <c r="N31" s="135">
        <f t="shared" si="14"/>
        <v>0</v>
      </c>
      <c r="O31" s="135">
        <f t="shared" si="15"/>
        <v>11.390086711402455</v>
      </c>
      <c r="P31" s="217">
        <f t="shared" si="16"/>
        <v>52</v>
      </c>
      <c r="Q31" s="218">
        <f t="shared" si="17"/>
        <v>0</v>
      </c>
      <c r="R31" s="218">
        <f t="shared" si="18"/>
        <v>326</v>
      </c>
      <c r="T31">
        <v>533</v>
      </c>
      <c r="U31">
        <v>883</v>
      </c>
      <c r="V31" t="s">
        <v>201</v>
      </c>
      <c r="W31">
        <v>2862.1379999999999</v>
      </c>
      <c r="X31">
        <v>1138.011</v>
      </c>
      <c r="Y31">
        <v>2.5150000000000001</v>
      </c>
      <c r="Z31">
        <v>9.6809999999999992</v>
      </c>
      <c r="AA31">
        <v>194.35940400000001</v>
      </c>
      <c r="AB31">
        <v>5.6360640000000002</v>
      </c>
      <c r="AC31">
        <v>67.955788999999996</v>
      </c>
      <c r="AD31" s="1">
        <v>776</v>
      </c>
      <c r="AE31">
        <v>0</v>
      </c>
      <c r="AF31">
        <v>326</v>
      </c>
      <c r="AG31">
        <v>84</v>
      </c>
      <c r="AH31">
        <v>14.726006999999999</v>
      </c>
      <c r="AI31">
        <v>1218.0999999999999</v>
      </c>
      <c r="AJ31">
        <v>6.6</v>
      </c>
      <c r="AK31">
        <v>52</v>
      </c>
      <c r="AL31">
        <v>21966</v>
      </c>
      <c r="AM31">
        <v>0.93148148148148147</v>
      </c>
      <c r="AN31" t="s">
        <v>68</v>
      </c>
      <c r="AO31">
        <v>2862.1379999999999</v>
      </c>
      <c r="AP31" t="s">
        <v>373</v>
      </c>
      <c r="AQ31" t="s">
        <v>117</v>
      </c>
      <c r="AR31" t="s">
        <v>120</v>
      </c>
      <c r="AS31" t="s">
        <v>117</v>
      </c>
      <c r="AT31" t="s">
        <v>120</v>
      </c>
      <c r="AU31" t="s">
        <v>177</v>
      </c>
      <c r="AV31" t="s">
        <v>201</v>
      </c>
      <c r="AW31" t="s">
        <v>68</v>
      </c>
      <c r="AX31">
        <v>883</v>
      </c>
      <c r="AY31" t="s">
        <v>368</v>
      </c>
      <c r="AZ31">
        <v>2</v>
      </c>
      <c r="BA31" t="s">
        <v>232</v>
      </c>
      <c r="BB31">
        <v>1</v>
      </c>
      <c r="BC31">
        <v>1</v>
      </c>
      <c r="BE31" t="s">
        <v>66</v>
      </c>
      <c r="BF31">
        <v>-1</v>
      </c>
      <c r="BG31" s="5" t="s">
        <v>236</v>
      </c>
      <c r="BI31" t="s">
        <v>117</v>
      </c>
      <c r="BJ31" t="s">
        <v>201</v>
      </c>
      <c r="BK31" t="s">
        <v>68</v>
      </c>
      <c r="BL31">
        <v>0.93148148148148147</v>
      </c>
      <c r="BM31">
        <v>883</v>
      </c>
      <c r="BN31" t="s">
        <v>120</v>
      </c>
      <c r="BO31" t="s">
        <v>177</v>
      </c>
      <c r="BP31">
        <v>1</v>
      </c>
      <c r="BQ31">
        <v>2862.1379999999999</v>
      </c>
      <c r="BR31">
        <v>2.8998154367668259E-2</v>
      </c>
      <c r="BS31">
        <v>0.34963983013654432</v>
      </c>
      <c r="BT31">
        <v>0.27112599043092961</v>
      </c>
      <c r="BU31">
        <v>9.6809999999999992</v>
      </c>
      <c r="BV31">
        <v>0</v>
      </c>
      <c r="BW31">
        <v>11.390086711402455</v>
      </c>
      <c r="BX31">
        <v>52</v>
      </c>
      <c r="BY31">
        <v>0</v>
      </c>
      <c r="BZ31">
        <v>326</v>
      </c>
    </row>
    <row r="32" spans="1:78" ht="16.5">
      <c r="A32" s="107" t="str">
        <f t="shared" si="1"/>
        <v>태양여객</v>
      </c>
      <c r="B32" s="108" t="str">
        <f t="shared" si="2"/>
        <v>이학규</v>
      </c>
      <c r="C32" s="109" t="str">
        <f t="shared" si="3"/>
        <v>B</v>
      </c>
      <c r="D32" s="110">
        <f t="shared" si="4"/>
        <v>0.93127120636135108</v>
      </c>
      <c r="E32" s="111">
        <f t="shared" si="5"/>
        <v>1275</v>
      </c>
      <c r="F32" s="112" t="str">
        <f t="shared" si="6"/>
        <v>e음55</v>
      </c>
      <c r="G32" s="113" t="str">
        <f t="shared" si="7"/>
        <v>72바2022</v>
      </c>
      <c r="H32" s="114">
        <f t="shared" si="8"/>
        <v>4</v>
      </c>
      <c r="I32" s="115">
        <f t="shared" si="9"/>
        <v>1988.057</v>
      </c>
      <c r="J32" s="116">
        <f t="shared" si="10"/>
        <v>7.122109131596506E-2</v>
      </c>
      <c r="K32" s="116">
        <f t="shared" si="11"/>
        <v>0.33346872793846016</v>
      </c>
      <c r="L32" s="116">
        <f t="shared" si="12"/>
        <v>0.24395678795929895</v>
      </c>
      <c r="M32" s="117">
        <f t="shared" si="13"/>
        <v>8.2870000000000008</v>
      </c>
      <c r="N32" s="118">
        <f t="shared" si="14"/>
        <v>0.10060073730280369</v>
      </c>
      <c r="O32" s="118">
        <f t="shared" si="15"/>
        <v>12.474491425547658</v>
      </c>
      <c r="P32" s="219">
        <f t="shared" si="16"/>
        <v>67</v>
      </c>
      <c r="Q32" s="220">
        <f t="shared" si="17"/>
        <v>2</v>
      </c>
      <c r="R32" s="220">
        <f t="shared" si="18"/>
        <v>248</v>
      </c>
      <c r="T32">
        <v>533</v>
      </c>
      <c r="U32">
        <v>1275</v>
      </c>
      <c r="V32" t="s">
        <v>316</v>
      </c>
      <c r="W32">
        <v>1988.057</v>
      </c>
      <c r="X32">
        <v>639.76300000000003</v>
      </c>
      <c r="Y32">
        <v>3.1070000000000002</v>
      </c>
      <c r="Z32">
        <v>8.2870000000000008</v>
      </c>
      <c r="AA32">
        <v>126.947451</v>
      </c>
      <c r="AB32">
        <v>9.0413359999999994</v>
      </c>
      <c r="AC32">
        <v>42.333005</v>
      </c>
      <c r="AD32" s="1">
        <v>485</v>
      </c>
      <c r="AE32">
        <v>2</v>
      </c>
      <c r="AF32">
        <v>248</v>
      </c>
      <c r="AG32">
        <v>87</v>
      </c>
      <c r="AH32">
        <v>15.660470999999999</v>
      </c>
      <c r="AI32">
        <v>326.3</v>
      </c>
      <c r="AJ32">
        <v>19.3</v>
      </c>
      <c r="AK32">
        <v>67</v>
      </c>
      <c r="AL32">
        <v>22285</v>
      </c>
      <c r="AM32">
        <v>0.93127120636135108</v>
      </c>
      <c r="AN32" t="s">
        <v>68</v>
      </c>
      <c r="AO32">
        <v>1197.0930000000001</v>
      </c>
      <c r="AP32" t="s">
        <v>374</v>
      </c>
      <c r="AQ32" t="s">
        <v>117</v>
      </c>
      <c r="AR32" t="s">
        <v>122</v>
      </c>
      <c r="AS32" t="s">
        <v>117</v>
      </c>
      <c r="AT32" t="s">
        <v>122</v>
      </c>
      <c r="AU32" t="s">
        <v>186</v>
      </c>
      <c r="AV32" t="s">
        <v>316</v>
      </c>
      <c r="AW32" t="s">
        <v>68</v>
      </c>
      <c r="AX32">
        <v>1275</v>
      </c>
      <c r="AY32" t="s">
        <v>256</v>
      </c>
      <c r="AZ32">
        <v>1</v>
      </c>
      <c r="BA32" t="s">
        <v>375</v>
      </c>
      <c r="BB32">
        <v>4</v>
      </c>
      <c r="BC32">
        <v>1</v>
      </c>
      <c r="BE32" t="s">
        <v>68</v>
      </c>
      <c r="BF32">
        <v>0</v>
      </c>
      <c r="BG32" t="s">
        <v>209</v>
      </c>
      <c r="BI32" t="s">
        <v>117</v>
      </c>
      <c r="BJ32" t="s">
        <v>316</v>
      </c>
      <c r="BK32" t="s">
        <v>68</v>
      </c>
      <c r="BL32">
        <v>0.93127120636135108</v>
      </c>
      <c r="BM32">
        <v>1275</v>
      </c>
      <c r="BN32" t="s">
        <v>122</v>
      </c>
      <c r="BO32" t="s">
        <v>186</v>
      </c>
      <c r="BP32">
        <v>4</v>
      </c>
      <c r="BQ32">
        <v>1988.057</v>
      </c>
      <c r="BR32">
        <v>7.122109131596506E-2</v>
      </c>
      <c r="BS32">
        <v>0.33346872793846016</v>
      </c>
      <c r="BT32">
        <v>0.24395678795929895</v>
      </c>
      <c r="BU32">
        <v>8.2870000000000008</v>
      </c>
      <c r="BV32">
        <v>0.10060073730280369</v>
      </c>
      <c r="BW32">
        <v>12.474491425547658</v>
      </c>
      <c r="BX32">
        <v>67</v>
      </c>
      <c r="BY32">
        <v>2</v>
      </c>
      <c r="BZ32">
        <v>248</v>
      </c>
    </row>
    <row r="33" spans="1:78" ht="16.5">
      <c r="A33" s="124" t="str">
        <f t="shared" si="1"/>
        <v>태양여객</v>
      </c>
      <c r="B33" s="125" t="str">
        <f t="shared" si="2"/>
        <v>이헌구</v>
      </c>
      <c r="C33" s="126" t="str">
        <f t="shared" si="3"/>
        <v>A</v>
      </c>
      <c r="D33" s="127">
        <f t="shared" si="4"/>
        <v>0.9507692307692307</v>
      </c>
      <c r="E33" s="128">
        <f t="shared" si="5"/>
        <v>9546</v>
      </c>
      <c r="F33" s="129" t="str">
        <f t="shared" si="6"/>
        <v>583</v>
      </c>
      <c r="G33" s="130" t="str">
        <f t="shared" si="7"/>
        <v>72바1870</v>
      </c>
      <c r="H33" s="131">
        <f t="shared" si="8"/>
        <v>1</v>
      </c>
      <c r="I33" s="132">
        <f t="shared" si="9"/>
        <v>2602.8870000000002</v>
      </c>
      <c r="J33" s="133">
        <f t="shared" si="10"/>
        <v>6.7480729269992448E-2</v>
      </c>
      <c r="K33" s="133">
        <f t="shared" si="11"/>
        <v>0.35072226982604754</v>
      </c>
      <c r="L33" s="133">
        <f t="shared" si="12"/>
        <v>0.20323586847988406</v>
      </c>
      <c r="M33" s="134">
        <f t="shared" si="13"/>
        <v>12.605</v>
      </c>
      <c r="N33" s="135">
        <f t="shared" si="14"/>
        <v>0.11525663618897017</v>
      </c>
      <c r="O33" s="135">
        <f t="shared" si="15"/>
        <v>19.363114879746988</v>
      </c>
      <c r="P33" s="217">
        <f t="shared" si="16"/>
        <v>40</v>
      </c>
      <c r="Q33" s="218">
        <f t="shared" si="17"/>
        <v>3</v>
      </c>
      <c r="R33" s="218">
        <f t="shared" si="18"/>
        <v>504</v>
      </c>
      <c r="T33">
        <v>533</v>
      </c>
      <c r="U33">
        <v>9546</v>
      </c>
      <c r="V33" t="s">
        <v>202</v>
      </c>
      <c r="W33">
        <v>2602.8870000000002</v>
      </c>
      <c r="X33">
        <v>1053.021</v>
      </c>
      <c r="Y33">
        <v>2.472</v>
      </c>
      <c r="Z33">
        <v>12.605</v>
      </c>
      <c r="AA33">
        <v>168.94884099999999</v>
      </c>
      <c r="AB33">
        <v>11.400791</v>
      </c>
      <c r="AC33">
        <v>59.254120999999998</v>
      </c>
      <c r="AD33" s="1">
        <v>529</v>
      </c>
      <c r="AE33">
        <v>3</v>
      </c>
      <c r="AF33">
        <v>504</v>
      </c>
      <c r="AG33">
        <v>103</v>
      </c>
      <c r="AH33">
        <v>15.406361</v>
      </c>
      <c r="AI33">
        <v>1485.2</v>
      </c>
      <c r="AJ33">
        <v>457.9</v>
      </c>
      <c r="AK33">
        <v>40</v>
      </c>
      <c r="AL33">
        <v>16148</v>
      </c>
      <c r="AM33">
        <v>0.9507692307692307</v>
      </c>
      <c r="AN33" t="s">
        <v>66</v>
      </c>
      <c r="AO33">
        <v>2602.8870000000002</v>
      </c>
      <c r="AP33" t="s">
        <v>376</v>
      </c>
      <c r="AQ33" t="s">
        <v>117</v>
      </c>
      <c r="AR33" t="s">
        <v>120</v>
      </c>
      <c r="AS33" t="s">
        <v>117</v>
      </c>
      <c r="AT33" t="s">
        <v>120</v>
      </c>
      <c r="AU33" t="s">
        <v>182</v>
      </c>
      <c r="AV33" t="s">
        <v>202</v>
      </c>
      <c r="AW33" t="s">
        <v>66</v>
      </c>
      <c r="AX33">
        <v>9546</v>
      </c>
      <c r="AY33" t="s">
        <v>315</v>
      </c>
      <c r="AZ33">
        <v>1</v>
      </c>
      <c r="BA33" t="s">
        <v>309</v>
      </c>
      <c r="BB33">
        <v>1</v>
      </c>
      <c r="BC33">
        <v>1</v>
      </c>
      <c r="BE33" t="s">
        <v>67</v>
      </c>
      <c r="BF33">
        <v>3</v>
      </c>
      <c r="BG33" s="5" t="s">
        <v>225</v>
      </c>
      <c r="BI33" t="s">
        <v>117</v>
      </c>
      <c r="BJ33" t="s">
        <v>202</v>
      </c>
      <c r="BK33" t="s">
        <v>66</v>
      </c>
      <c r="BL33">
        <v>0.9507692307692307</v>
      </c>
      <c r="BM33">
        <v>9546</v>
      </c>
      <c r="BN33" t="s">
        <v>120</v>
      </c>
      <c r="BO33" t="s">
        <v>182</v>
      </c>
      <c r="BP33">
        <v>1</v>
      </c>
      <c r="BQ33">
        <v>2602.8870000000002</v>
      </c>
      <c r="BR33">
        <v>6.7480729269992448E-2</v>
      </c>
      <c r="BS33">
        <v>0.35072226982604754</v>
      </c>
      <c r="BT33">
        <v>0.20323586847988406</v>
      </c>
      <c r="BU33">
        <v>12.605</v>
      </c>
      <c r="BV33">
        <v>0.11525663618897017</v>
      </c>
      <c r="BW33">
        <v>19.363114879746988</v>
      </c>
      <c r="BX33">
        <v>40</v>
      </c>
      <c r="BY33">
        <v>3</v>
      </c>
      <c r="BZ33">
        <v>504</v>
      </c>
    </row>
    <row r="34" spans="1:78" ht="16.5">
      <c r="A34" s="107" t="str">
        <f t="shared" si="1"/>
        <v>태양여객</v>
      </c>
      <c r="B34" s="108" t="str">
        <f t="shared" si="2"/>
        <v>전종철</v>
      </c>
      <c r="C34" s="109" t="str">
        <f t="shared" si="3"/>
        <v>F</v>
      </c>
      <c r="D34" s="110">
        <f t="shared" si="4"/>
        <v>0.79979800552526492</v>
      </c>
      <c r="E34" s="111">
        <f t="shared" si="5"/>
        <v>3315</v>
      </c>
      <c r="F34" s="112" t="str">
        <f t="shared" si="6"/>
        <v>583</v>
      </c>
      <c r="G34" s="113" t="str">
        <f t="shared" si="7"/>
        <v>71바7013</v>
      </c>
      <c r="H34" s="114">
        <f t="shared" si="8"/>
        <v>5</v>
      </c>
      <c r="I34" s="115">
        <f t="shared" si="9"/>
        <v>831.24400000000003</v>
      </c>
      <c r="J34" s="116">
        <f t="shared" si="10"/>
        <v>2.4938183442722511E-2</v>
      </c>
      <c r="K34" s="116">
        <f t="shared" si="11"/>
        <v>0.39478671947026861</v>
      </c>
      <c r="L34" s="116">
        <f t="shared" si="12"/>
        <v>0.29473896954444184</v>
      </c>
      <c r="M34" s="117">
        <f t="shared" si="13"/>
        <v>12.936</v>
      </c>
      <c r="N34" s="118">
        <f t="shared" si="14"/>
        <v>0</v>
      </c>
      <c r="O34" s="118">
        <f t="shared" si="15"/>
        <v>28.992690473555296</v>
      </c>
      <c r="P34" s="219">
        <f t="shared" si="16"/>
        <v>26</v>
      </c>
      <c r="Q34" s="220">
        <f t="shared" si="17"/>
        <v>0</v>
      </c>
      <c r="R34" s="220">
        <f t="shared" si="18"/>
        <v>241</v>
      </c>
      <c r="T34">
        <v>533</v>
      </c>
      <c r="U34">
        <v>3315</v>
      </c>
      <c r="V34" t="s">
        <v>241</v>
      </c>
      <c r="W34">
        <v>831.24400000000003</v>
      </c>
      <c r="X34">
        <v>394.334</v>
      </c>
      <c r="Y34">
        <v>2.1080000000000001</v>
      </c>
      <c r="Z34">
        <v>12.936</v>
      </c>
      <c r="AA34">
        <v>57.898322999999998</v>
      </c>
      <c r="AB34">
        <v>1.4438789999999999</v>
      </c>
      <c r="AC34">
        <v>22.857489000000001</v>
      </c>
      <c r="AD34" s="1">
        <v>245</v>
      </c>
      <c r="AE34">
        <v>0</v>
      </c>
      <c r="AF34">
        <v>241</v>
      </c>
      <c r="AG34">
        <v>102</v>
      </c>
      <c r="AH34">
        <v>14.356961</v>
      </c>
      <c r="AI34">
        <v>817</v>
      </c>
      <c r="AJ34">
        <v>20.7</v>
      </c>
      <c r="AK34">
        <v>26</v>
      </c>
      <c r="AL34">
        <v>14156</v>
      </c>
      <c r="AM34">
        <v>0.79979800552526492</v>
      </c>
      <c r="AN34" t="s">
        <v>70</v>
      </c>
      <c r="AO34">
        <v>261.35300000000001</v>
      </c>
      <c r="AP34" t="s">
        <v>377</v>
      </c>
      <c r="AQ34" t="s">
        <v>117</v>
      </c>
      <c r="AR34" t="s">
        <v>120</v>
      </c>
      <c r="AS34" t="s">
        <v>117</v>
      </c>
      <c r="AT34" t="s">
        <v>120</v>
      </c>
      <c r="AU34" t="s">
        <v>178</v>
      </c>
      <c r="AV34" t="s">
        <v>241</v>
      </c>
      <c r="AW34" t="s">
        <v>70</v>
      </c>
      <c r="AX34">
        <v>3315</v>
      </c>
      <c r="AY34" t="s">
        <v>371</v>
      </c>
      <c r="AZ34">
        <v>1</v>
      </c>
      <c r="BA34" t="s">
        <v>378</v>
      </c>
      <c r="BB34">
        <v>5</v>
      </c>
      <c r="BC34">
        <v>1</v>
      </c>
      <c r="BE34" t="s">
        <v>69</v>
      </c>
      <c r="BF34">
        <v>-2</v>
      </c>
      <c r="BG34" s="5" t="s">
        <v>236</v>
      </c>
      <c r="BI34" t="s">
        <v>117</v>
      </c>
      <c r="BJ34" t="s">
        <v>241</v>
      </c>
      <c r="BK34" t="s">
        <v>70</v>
      </c>
      <c r="BL34">
        <v>0.79979800552526492</v>
      </c>
      <c r="BM34">
        <v>3315</v>
      </c>
      <c r="BN34" t="s">
        <v>120</v>
      </c>
      <c r="BO34" t="s">
        <v>178</v>
      </c>
      <c r="BP34">
        <v>5</v>
      </c>
      <c r="BQ34">
        <v>831.24400000000003</v>
      </c>
      <c r="BR34">
        <v>2.4938183442722511E-2</v>
      </c>
      <c r="BS34">
        <v>0.39478671947026861</v>
      </c>
      <c r="BT34">
        <v>0.29473896954444184</v>
      </c>
      <c r="BU34">
        <v>12.936</v>
      </c>
      <c r="BV34">
        <v>0</v>
      </c>
      <c r="BW34">
        <v>28.992690473555296</v>
      </c>
      <c r="BX34">
        <v>26</v>
      </c>
      <c r="BY34">
        <v>0</v>
      </c>
      <c r="BZ34">
        <v>241</v>
      </c>
    </row>
    <row r="35" spans="1:78" ht="16.5">
      <c r="A35" s="124" t="str">
        <f t="shared" si="1"/>
        <v>태양여객</v>
      </c>
      <c r="B35" s="125" t="str">
        <f t="shared" si="2"/>
        <v>전형진</v>
      </c>
      <c r="C35" s="126" t="str">
        <f t="shared" si="3"/>
        <v>D</v>
      </c>
      <c r="D35" s="127">
        <f t="shared" si="4"/>
        <v>0.81952715017715705</v>
      </c>
      <c r="E35" s="128">
        <f t="shared" si="5"/>
        <v>3029</v>
      </c>
      <c r="F35" s="129" t="str">
        <f t="shared" si="6"/>
        <v>581</v>
      </c>
      <c r="G35" s="130" t="str">
        <f t="shared" si="7"/>
        <v>71바7192</v>
      </c>
      <c r="H35" s="131">
        <f t="shared" si="8"/>
        <v>6</v>
      </c>
      <c r="I35" s="132">
        <f t="shared" si="9"/>
        <v>794.28700000000003</v>
      </c>
      <c r="J35" s="133">
        <f t="shared" si="10"/>
        <v>8.7924930813590263E-2</v>
      </c>
      <c r="K35" s="133">
        <f t="shared" si="11"/>
        <v>0.37789430840490834</v>
      </c>
      <c r="L35" s="133">
        <f t="shared" si="12"/>
        <v>0.19766155054784981</v>
      </c>
      <c r="M35" s="134">
        <f t="shared" si="13"/>
        <v>11.377000000000001</v>
      </c>
      <c r="N35" s="135">
        <f t="shared" si="14"/>
        <v>0</v>
      </c>
      <c r="O35" s="135">
        <f t="shared" si="15"/>
        <v>7.1762473765779875</v>
      </c>
      <c r="P35" s="217">
        <f t="shared" si="16"/>
        <v>15</v>
      </c>
      <c r="Q35" s="218">
        <f t="shared" si="17"/>
        <v>0</v>
      </c>
      <c r="R35" s="218">
        <f t="shared" si="18"/>
        <v>58</v>
      </c>
      <c r="T35">
        <v>533</v>
      </c>
      <c r="U35">
        <v>3029</v>
      </c>
      <c r="V35" t="s">
        <v>319</v>
      </c>
      <c r="W35">
        <v>832.78899999999999</v>
      </c>
      <c r="X35">
        <v>402.74</v>
      </c>
      <c r="Y35">
        <v>2.0680000000000001</v>
      </c>
      <c r="Z35">
        <v>11.377000000000001</v>
      </c>
      <c r="AA35">
        <v>63.734698999999999</v>
      </c>
      <c r="AB35">
        <v>5.6038690000000004</v>
      </c>
      <c r="AC35">
        <v>24.084980000000002</v>
      </c>
      <c r="AD35" s="1">
        <v>157</v>
      </c>
      <c r="AE35">
        <v>0</v>
      </c>
      <c r="AF35">
        <v>58</v>
      </c>
      <c r="AG35">
        <v>94</v>
      </c>
      <c r="AH35">
        <v>13.066492999999999</v>
      </c>
      <c r="AI35">
        <v>189.2</v>
      </c>
      <c r="AJ35">
        <v>21.3</v>
      </c>
      <c r="AK35">
        <v>15</v>
      </c>
      <c r="AL35">
        <v>6570</v>
      </c>
      <c r="AM35">
        <v>0.81952715017715705</v>
      </c>
      <c r="AN35" t="s">
        <v>67</v>
      </c>
      <c r="AO35">
        <v>174.85</v>
      </c>
      <c r="AP35" t="s">
        <v>379</v>
      </c>
      <c r="AQ35" t="s">
        <v>117</v>
      </c>
      <c r="AR35" t="s">
        <v>119</v>
      </c>
      <c r="AS35" t="s">
        <v>117</v>
      </c>
      <c r="AT35" t="s">
        <v>119</v>
      </c>
      <c r="AU35" t="s">
        <v>273</v>
      </c>
      <c r="AV35" t="s">
        <v>319</v>
      </c>
      <c r="AW35" t="s">
        <v>67</v>
      </c>
      <c r="AX35">
        <v>3029</v>
      </c>
      <c r="AY35" t="s">
        <v>261</v>
      </c>
      <c r="AZ35">
        <v>1</v>
      </c>
      <c r="BA35" t="s">
        <v>213</v>
      </c>
      <c r="BB35">
        <v>6</v>
      </c>
      <c r="BC35">
        <v>1</v>
      </c>
      <c r="BE35" t="s">
        <v>69</v>
      </c>
      <c r="BF35">
        <v>-1</v>
      </c>
      <c r="BG35" t="s">
        <v>236</v>
      </c>
      <c r="BI35" t="s">
        <v>117</v>
      </c>
      <c r="BJ35" t="s">
        <v>319</v>
      </c>
      <c r="BK35" t="s">
        <v>67</v>
      </c>
      <c r="BL35">
        <v>0.81952715017715705</v>
      </c>
      <c r="BM35">
        <v>3029</v>
      </c>
      <c r="BN35" t="s">
        <v>119</v>
      </c>
      <c r="BO35" t="s">
        <v>273</v>
      </c>
      <c r="BP35">
        <v>6</v>
      </c>
      <c r="BQ35">
        <v>794.28700000000003</v>
      </c>
      <c r="BR35">
        <v>8.7924930813590263E-2</v>
      </c>
      <c r="BS35">
        <v>0.37789430840490834</v>
      </c>
      <c r="BT35">
        <v>0.18852314331721481</v>
      </c>
      <c r="BU35">
        <v>11.377000000000001</v>
      </c>
      <c r="BV35">
        <v>0</v>
      </c>
      <c r="BW35">
        <v>7.1762473765779875</v>
      </c>
      <c r="BX35">
        <v>15</v>
      </c>
      <c r="BY35">
        <v>0</v>
      </c>
      <c r="BZ35">
        <v>58</v>
      </c>
    </row>
    <row r="36" spans="1:78" ht="16.5">
      <c r="A36" s="107" t="str">
        <f t="shared" si="1"/>
        <v>태양여객</v>
      </c>
      <c r="B36" s="108" t="str">
        <f t="shared" si="2"/>
        <v>정광모</v>
      </c>
      <c r="C36" s="109" t="str">
        <f t="shared" si="3"/>
        <v>A</v>
      </c>
      <c r="D36" s="110">
        <f t="shared" si="4"/>
        <v>0.96098671520716095</v>
      </c>
      <c r="E36" s="111">
        <f t="shared" si="5"/>
        <v>5586</v>
      </c>
      <c r="F36" s="112" t="str">
        <f t="shared" si="6"/>
        <v>e음55</v>
      </c>
      <c r="G36" s="113" t="str">
        <f t="shared" si="7"/>
        <v>72바2021</v>
      </c>
      <c r="H36" s="114">
        <f t="shared" si="8"/>
        <v>3</v>
      </c>
      <c r="I36" s="115">
        <f t="shared" si="9"/>
        <v>2370.797</v>
      </c>
      <c r="J36" s="116">
        <f t="shared" si="10"/>
        <v>5.8316448462104375E-2</v>
      </c>
      <c r="K36" s="116">
        <f t="shared" si="11"/>
        <v>0.35133438983931053</v>
      </c>
      <c r="L36" s="116">
        <f t="shared" si="12"/>
        <v>0.17884281108842301</v>
      </c>
      <c r="M36" s="117">
        <f t="shared" si="13"/>
        <v>6.3639999999999999</v>
      </c>
      <c r="N36" s="118">
        <f t="shared" si="14"/>
        <v>0.16871963310228585</v>
      </c>
      <c r="O36" s="118">
        <f t="shared" si="15"/>
        <v>6.8331451406425767</v>
      </c>
      <c r="P36" s="219">
        <f t="shared" si="16"/>
        <v>73</v>
      </c>
      <c r="Q36" s="220">
        <f t="shared" si="17"/>
        <v>4</v>
      </c>
      <c r="R36" s="220">
        <f t="shared" si="18"/>
        <v>162</v>
      </c>
      <c r="T36">
        <v>533</v>
      </c>
      <c r="U36">
        <v>5586</v>
      </c>
      <c r="V36" t="s">
        <v>242</v>
      </c>
      <c r="W36">
        <v>2370.797</v>
      </c>
      <c r="X36">
        <v>766.66899999999998</v>
      </c>
      <c r="Y36">
        <v>3.0920000000000001</v>
      </c>
      <c r="Z36">
        <v>6.3639999999999999</v>
      </c>
      <c r="AA36">
        <v>159.01661100000001</v>
      </c>
      <c r="AB36">
        <v>9.2732840000000003</v>
      </c>
      <c r="AC36">
        <v>55.868003999999999</v>
      </c>
      <c r="AD36" s="1">
        <v>424</v>
      </c>
      <c r="AE36">
        <v>4</v>
      </c>
      <c r="AF36">
        <v>162</v>
      </c>
      <c r="AG36">
        <v>79</v>
      </c>
      <c r="AH36">
        <v>14.909115</v>
      </c>
      <c r="AI36">
        <v>190.2</v>
      </c>
      <c r="AJ36">
        <v>0</v>
      </c>
      <c r="AK36">
        <v>73</v>
      </c>
      <c r="AL36">
        <v>24690</v>
      </c>
      <c r="AM36">
        <v>0.96098671520716095</v>
      </c>
      <c r="AN36" t="s">
        <v>66</v>
      </c>
      <c r="AO36">
        <v>849.83600000000001</v>
      </c>
      <c r="AP36" t="s">
        <v>380</v>
      </c>
      <c r="AQ36" t="s">
        <v>117</v>
      </c>
      <c r="AR36" t="s">
        <v>122</v>
      </c>
      <c r="AS36" t="s">
        <v>117</v>
      </c>
      <c r="AT36" t="s">
        <v>122</v>
      </c>
      <c r="AU36" t="s">
        <v>185</v>
      </c>
      <c r="AV36" t="s">
        <v>242</v>
      </c>
      <c r="AW36" t="s">
        <v>66</v>
      </c>
      <c r="AX36">
        <v>5586</v>
      </c>
      <c r="AY36" t="s">
        <v>252</v>
      </c>
      <c r="AZ36">
        <v>1</v>
      </c>
      <c r="BA36" t="s">
        <v>235</v>
      </c>
      <c r="BB36">
        <v>3</v>
      </c>
      <c r="BC36">
        <v>1</v>
      </c>
      <c r="BE36" t="s">
        <v>66</v>
      </c>
      <c r="BF36">
        <v>0</v>
      </c>
      <c r="BG36" s="5" t="s">
        <v>209</v>
      </c>
      <c r="BI36" t="s">
        <v>117</v>
      </c>
      <c r="BJ36" t="s">
        <v>242</v>
      </c>
      <c r="BK36" t="s">
        <v>66</v>
      </c>
      <c r="BL36">
        <v>0.96098671520716095</v>
      </c>
      <c r="BM36">
        <v>5586</v>
      </c>
      <c r="BN36" t="s">
        <v>122</v>
      </c>
      <c r="BO36" t="s">
        <v>185</v>
      </c>
      <c r="BP36">
        <v>3</v>
      </c>
      <c r="BQ36">
        <v>2370.797</v>
      </c>
      <c r="BR36">
        <v>5.8316448462104375E-2</v>
      </c>
      <c r="BS36">
        <v>0.35133438983931053</v>
      </c>
      <c r="BT36">
        <v>0.17884281108842301</v>
      </c>
      <c r="BU36">
        <v>6.3639999999999999</v>
      </c>
      <c r="BV36">
        <v>0.16871963310228585</v>
      </c>
      <c r="BW36">
        <v>6.8331451406425767</v>
      </c>
      <c r="BX36">
        <v>73</v>
      </c>
      <c r="BY36">
        <v>4</v>
      </c>
      <c r="BZ36">
        <v>162</v>
      </c>
    </row>
    <row r="37" spans="1:78" ht="16.5">
      <c r="A37" s="124" t="str">
        <f t="shared" si="1"/>
        <v>태양여객</v>
      </c>
      <c r="B37" s="125" t="str">
        <f t="shared" si="2"/>
        <v>정기성</v>
      </c>
      <c r="C37" s="126" t="str">
        <f t="shared" si="3"/>
        <v>F</v>
      </c>
      <c r="D37" s="127">
        <f t="shared" si="4"/>
        <v>0.71120000000000005</v>
      </c>
      <c r="E37" s="128">
        <f t="shared" si="5"/>
        <v>4462</v>
      </c>
      <c r="F37" s="129" t="str">
        <f t="shared" si="6"/>
        <v>581</v>
      </c>
      <c r="G37" s="130" t="str">
        <f t="shared" si="7"/>
        <v>71바7352</v>
      </c>
      <c r="H37" s="131">
        <f t="shared" si="8"/>
        <v>1</v>
      </c>
      <c r="I37" s="132">
        <f t="shared" si="9"/>
        <v>1702.992</v>
      </c>
      <c r="J37" s="133">
        <f t="shared" si="10"/>
        <v>3.7595618056741532E-2</v>
      </c>
      <c r="K37" s="133">
        <f t="shared" si="11"/>
        <v>0.37970816798580065</v>
      </c>
      <c r="L37" s="133">
        <f t="shared" si="12"/>
        <v>4.4040136418726575E-2</v>
      </c>
      <c r="M37" s="134">
        <f t="shared" si="13"/>
        <v>6.9429999999999996</v>
      </c>
      <c r="N37" s="135">
        <f t="shared" si="14"/>
        <v>0.88080272837453144</v>
      </c>
      <c r="O37" s="135">
        <f t="shared" si="15"/>
        <v>1.7616054567490629</v>
      </c>
      <c r="P37" s="217">
        <f t="shared" si="16"/>
        <v>39</v>
      </c>
      <c r="Q37" s="218">
        <f t="shared" si="17"/>
        <v>15</v>
      </c>
      <c r="R37" s="218">
        <f t="shared" si="18"/>
        <v>30</v>
      </c>
      <c r="T37">
        <v>533</v>
      </c>
      <c r="U37">
        <v>4462</v>
      </c>
      <c r="V37" t="s">
        <v>203</v>
      </c>
      <c r="W37">
        <v>1702.992</v>
      </c>
      <c r="X37">
        <v>957.94500000000005</v>
      </c>
      <c r="Y37">
        <v>1.778</v>
      </c>
      <c r="Z37">
        <v>6.9429999999999996</v>
      </c>
      <c r="AA37">
        <v>148.55327</v>
      </c>
      <c r="AB37">
        <v>5.5849520000000004</v>
      </c>
      <c r="AC37">
        <v>56.406889999999997</v>
      </c>
      <c r="AD37" s="1">
        <v>75</v>
      </c>
      <c r="AE37">
        <v>15</v>
      </c>
      <c r="AF37">
        <v>30</v>
      </c>
      <c r="AG37">
        <v>65</v>
      </c>
      <c r="AH37">
        <v>11.463846999999999</v>
      </c>
      <c r="AI37">
        <v>5.3</v>
      </c>
      <c r="AJ37">
        <v>0</v>
      </c>
      <c r="AK37">
        <v>39</v>
      </c>
      <c r="AL37">
        <v>12727</v>
      </c>
      <c r="AM37">
        <v>0.71120000000000005</v>
      </c>
      <c r="AN37" t="s">
        <v>70</v>
      </c>
      <c r="AO37">
        <v>1702.992</v>
      </c>
      <c r="AP37" t="s">
        <v>381</v>
      </c>
      <c r="AQ37" t="s">
        <v>117</v>
      </c>
      <c r="AR37" t="s">
        <v>119</v>
      </c>
      <c r="AS37" t="s">
        <v>117</v>
      </c>
      <c r="AT37" t="s">
        <v>119</v>
      </c>
      <c r="AU37" t="s">
        <v>176</v>
      </c>
      <c r="AV37" t="s">
        <v>203</v>
      </c>
      <c r="AW37" t="s">
        <v>70</v>
      </c>
      <c r="AX37">
        <v>4462</v>
      </c>
      <c r="AY37" t="s">
        <v>259</v>
      </c>
      <c r="AZ37">
        <v>1</v>
      </c>
      <c r="BA37" t="s">
        <v>214</v>
      </c>
      <c r="BB37">
        <v>1</v>
      </c>
      <c r="BC37">
        <v>1</v>
      </c>
      <c r="BE37" t="s">
        <v>70</v>
      </c>
      <c r="BF37">
        <v>0</v>
      </c>
      <c r="BG37" t="s">
        <v>209</v>
      </c>
      <c r="BI37" t="s">
        <v>117</v>
      </c>
      <c r="BJ37" t="s">
        <v>203</v>
      </c>
      <c r="BK37" t="s">
        <v>70</v>
      </c>
      <c r="BL37">
        <v>0.71120000000000005</v>
      </c>
      <c r="BM37">
        <v>4462</v>
      </c>
      <c r="BN37" t="s">
        <v>119</v>
      </c>
      <c r="BO37" t="s">
        <v>176</v>
      </c>
      <c r="BP37">
        <v>1</v>
      </c>
      <c r="BQ37">
        <v>1702.992</v>
      </c>
      <c r="BR37">
        <v>3.7595618056741532E-2</v>
      </c>
      <c r="BS37">
        <v>0.37970816798580065</v>
      </c>
      <c r="BT37">
        <v>4.4040136418726575E-2</v>
      </c>
      <c r="BU37">
        <v>6.9429999999999996</v>
      </c>
      <c r="BV37">
        <v>0.88080272837453144</v>
      </c>
      <c r="BW37">
        <v>1.7616054567490629</v>
      </c>
      <c r="BX37">
        <v>39</v>
      </c>
      <c r="BY37">
        <v>15</v>
      </c>
      <c r="BZ37">
        <v>30</v>
      </c>
    </row>
    <row r="38" spans="1:78" ht="16.5">
      <c r="A38" s="107" t="str">
        <f t="shared" si="1"/>
        <v>태양여객</v>
      </c>
      <c r="B38" s="108" t="str">
        <f t="shared" si="2"/>
        <v>조영훈</v>
      </c>
      <c r="C38" s="109" t="str">
        <f t="shared" si="3"/>
        <v>B</v>
      </c>
      <c r="D38" s="110">
        <f t="shared" si="4"/>
        <v>0.93649644479086502</v>
      </c>
      <c r="E38" s="111">
        <f t="shared" si="5"/>
        <v>3227</v>
      </c>
      <c r="F38" s="112" t="str">
        <f t="shared" si="6"/>
        <v>583</v>
      </c>
      <c r="G38" s="113" t="str">
        <f t="shared" si="7"/>
        <v>71바7013</v>
      </c>
      <c r="H38" s="114">
        <f t="shared" si="8"/>
        <v>6</v>
      </c>
      <c r="I38" s="115">
        <f t="shared" si="9"/>
        <v>1658.376</v>
      </c>
      <c r="J38" s="116">
        <f t="shared" si="10"/>
        <v>1.5040674377371423E-2</v>
      </c>
      <c r="K38" s="116">
        <f t="shared" si="11"/>
        <v>0.32354661336255769</v>
      </c>
      <c r="L38" s="116">
        <f t="shared" si="12"/>
        <v>0.2062258498675813</v>
      </c>
      <c r="M38" s="117">
        <f t="shared" si="13"/>
        <v>7.3150000000000004</v>
      </c>
      <c r="N38" s="118">
        <f t="shared" si="14"/>
        <v>6.0299956101631962E-2</v>
      </c>
      <c r="O38" s="118">
        <f t="shared" si="15"/>
        <v>6.1505955223664595</v>
      </c>
      <c r="P38" s="219">
        <f t="shared" si="16"/>
        <v>5</v>
      </c>
      <c r="Q38" s="220">
        <f t="shared" si="17"/>
        <v>1</v>
      </c>
      <c r="R38" s="220">
        <f t="shared" si="18"/>
        <v>102</v>
      </c>
      <c r="T38">
        <v>533</v>
      </c>
      <c r="U38">
        <v>3227</v>
      </c>
      <c r="V38" t="s">
        <v>289</v>
      </c>
      <c r="W38">
        <v>1658.376</v>
      </c>
      <c r="X38">
        <v>691.26599999999996</v>
      </c>
      <c r="Y38">
        <v>2.399</v>
      </c>
      <c r="Z38">
        <v>7.3150000000000004</v>
      </c>
      <c r="AA38">
        <v>117.622452</v>
      </c>
      <c r="AB38">
        <v>1.7691209999999999</v>
      </c>
      <c r="AC38">
        <v>38.056345999999998</v>
      </c>
      <c r="AD38" s="1">
        <v>342</v>
      </c>
      <c r="AE38">
        <v>1</v>
      </c>
      <c r="AF38">
        <v>102</v>
      </c>
      <c r="AG38">
        <v>78</v>
      </c>
      <c r="AH38">
        <v>14.099144000000001</v>
      </c>
      <c r="AI38">
        <v>121.5</v>
      </c>
      <c r="AJ38">
        <v>0</v>
      </c>
      <c r="AK38">
        <v>5</v>
      </c>
      <c r="AL38">
        <v>458</v>
      </c>
      <c r="AM38">
        <v>0.93649644479086502</v>
      </c>
      <c r="AN38" t="s">
        <v>68</v>
      </c>
      <c r="AO38">
        <v>729.84799999999996</v>
      </c>
      <c r="AP38" t="s">
        <v>382</v>
      </c>
      <c r="AQ38" t="s">
        <v>117</v>
      </c>
      <c r="AR38" t="s">
        <v>120</v>
      </c>
      <c r="AS38" t="s">
        <v>117</v>
      </c>
      <c r="AT38" t="s">
        <v>120</v>
      </c>
      <c r="AU38" t="s">
        <v>178</v>
      </c>
      <c r="AV38" t="s">
        <v>289</v>
      </c>
      <c r="AW38" t="s">
        <v>68</v>
      </c>
      <c r="AX38">
        <v>3227</v>
      </c>
      <c r="AY38" t="s">
        <v>368</v>
      </c>
      <c r="AZ38">
        <v>1</v>
      </c>
      <c r="BA38" t="s">
        <v>233</v>
      </c>
      <c r="BB38">
        <v>6</v>
      </c>
      <c r="BC38">
        <v>1</v>
      </c>
      <c r="BE38" t="s">
        <v>68</v>
      </c>
      <c r="BF38">
        <v>0</v>
      </c>
      <c r="BG38" s="5" t="s">
        <v>209</v>
      </c>
      <c r="BI38" t="s">
        <v>117</v>
      </c>
      <c r="BJ38" t="s">
        <v>289</v>
      </c>
      <c r="BK38" t="s">
        <v>68</v>
      </c>
      <c r="BL38">
        <v>0.93649644479086502</v>
      </c>
      <c r="BM38">
        <v>3227</v>
      </c>
      <c r="BN38" t="s">
        <v>120</v>
      </c>
      <c r="BO38" t="s">
        <v>178</v>
      </c>
      <c r="BP38">
        <v>6</v>
      </c>
      <c r="BQ38">
        <v>1658.376</v>
      </c>
      <c r="BR38">
        <v>1.5040674377371423E-2</v>
      </c>
      <c r="BS38">
        <v>0.32354661336255769</v>
      </c>
      <c r="BT38">
        <v>0.2062258498675813</v>
      </c>
      <c r="BU38">
        <v>7.3150000000000004</v>
      </c>
      <c r="BV38">
        <v>6.0299956101631962E-2</v>
      </c>
      <c r="BW38">
        <v>6.1505955223664595</v>
      </c>
      <c r="BX38">
        <v>5</v>
      </c>
      <c r="BY38">
        <v>1</v>
      </c>
      <c r="BZ38">
        <v>102</v>
      </c>
    </row>
    <row r="39" spans="1:78" ht="16.5">
      <c r="A39" s="124" t="str">
        <f t="shared" si="1"/>
        <v>태양여객</v>
      </c>
      <c r="B39" s="125" t="str">
        <f t="shared" si="2"/>
        <v>차영출</v>
      </c>
      <c r="C39" s="126" t="str">
        <f t="shared" si="3"/>
        <v>C</v>
      </c>
      <c r="D39" s="127">
        <f t="shared" si="4"/>
        <v>0.88919999999999999</v>
      </c>
      <c r="E39" s="128">
        <f t="shared" si="5"/>
        <v>1617</v>
      </c>
      <c r="F39" s="129" t="str">
        <f t="shared" si="6"/>
        <v>556</v>
      </c>
      <c r="G39" s="130" t="str">
        <f t="shared" si="7"/>
        <v>71바7152</v>
      </c>
      <c r="H39" s="131">
        <f t="shared" si="8"/>
        <v>1</v>
      </c>
      <c r="I39" s="132">
        <f t="shared" si="9"/>
        <v>1667.124</v>
      </c>
      <c r="J39" s="133">
        <f t="shared" si="10"/>
        <v>4.2120059692096749E-2</v>
      </c>
      <c r="K39" s="133">
        <f t="shared" si="11"/>
        <v>0.35749465075173525</v>
      </c>
      <c r="L39" s="133">
        <f t="shared" si="12"/>
        <v>0.1079703729296681</v>
      </c>
      <c r="M39" s="134">
        <f t="shared" si="13"/>
        <v>5.9480000000000004</v>
      </c>
      <c r="N39" s="135">
        <f t="shared" si="14"/>
        <v>0</v>
      </c>
      <c r="O39" s="135">
        <f t="shared" si="15"/>
        <v>4.6787161602856173</v>
      </c>
      <c r="P39" s="217">
        <f t="shared" si="16"/>
        <v>12</v>
      </c>
      <c r="Q39" s="218">
        <f t="shared" si="17"/>
        <v>0</v>
      </c>
      <c r="R39" s="218">
        <f t="shared" si="18"/>
        <v>78</v>
      </c>
      <c r="T39">
        <v>533</v>
      </c>
      <c r="U39">
        <v>1617</v>
      </c>
      <c r="V39" t="s">
        <v>290</v>
      </c>
      <c r="W39">
        <v>1667.124</v>
      </c>
      <c r="X39">
        <v>750.03200000000004</v>
      </c>
      <c r="Y39">
        <v>2.2229999999999999</v>
      </c>
      <c r="Z39">
        <v>5.9480000000000004</v>
      </c>
      <c r="AA39">
        <v>141.841893</v>
      </c>
      <c r="AB39">
        <v>5.9743890000000004</v>
      </c>
      <c r="AC39">
        <v>50.707718</v>
      </c>
      <c r="AD39" s="1">
        <v>180</v>
      </c>
      <c r="AE39">
        <v>0</v>
      </c>
      <c r="AF39">
        <v>78</v>
      </c>
      <c r="AG39">
        <v>69</v>
      </c>
      <c r="AH39">
        <v>11.753396</v>
      </c>
      <c r="AI39">
        <v>36.5</v>
      </c>
      <c r="AJ39">
        <v>0</v>
      </c>
      <c r="AK39">
        <v>12</v>
      </c>
      <c r="AL39">
        <v>5696</v>
      </c>
      <c r="AM39">
        <v>0.88919999999999999</v>
      </c>
      <c r="AN39" t="s">
        <v>69</v>
      </c>
      <c r="AO39">
        <v>1667.124</v>
      </c>
      <c r="AP39" t="s">
        <v>383</v>
      </c>
      <c r="AQ39" t="s">
        <v>117</v>
      </c>
      <c r="AR39" t="s">
        <v>118</v>
      </c>
      <c r="AS39" t="s">
        <v>117</v>
      </c>
      <c r="AT39" t="s">
        <v>118</v>
      </c>
      <c r="AU39" t="s">
        <v>174</v>
      </c>
      <c r="AV39" t="s">
        <v>290</v>
      </c>
      <c r="AW39" t="s">
        <v>69</v>
      </c>
      <c r="AX39">
        <v>1617</v>
      </c>
      <c r="AY39" t="s">
        <v>251</v>
      </c>
      <c r="AZ39">
        <v>1</v>
      </c>
      <c r="BA39" t="s">
        <v>224</v>
      </c>
      <c r="BB39">
        <v>1</v>
      </c>
      <c r="BC39">
        <v>1</v>
      </c>
      <c r="BE39" t="s">
        <v>69</v>
      </c>
      <c r="BF39">
        <v>0</v>
      </c>
      <c r="BG39" t="s">
        <v>209</v>
      </c>
      <c r="BI39" t="s">
        <v>117</v>
      </c>
      <c r="BJ39" t="s">
        <v>290</v>
      </c>
      <c r="BK39" t="s">
        <v>69</v>
      </c>
      <c r="BL39">
        <v>0.88919999999999999</v>
      </c>
      <c r="BM39">
        <v>1617</v>
      </c>
      <c r="BN39" t="s">
        <v>118</v>
      </c>
      <c r="BO39" t="s">
        <v>174</v>
      </c>
      <c r="BP39">
        <v>1</v>
      </c>
      <c r="BQ39">
        <v>1667.124</v>
      </c>
      <c r="BR39">
        <v>4.2120059692096749E-2</v>
      </c>
      <c r="BS39">
        <v>0.35749465075173525</v>
      </c>
      <c r="BT39">
        <v>0.1079703729296681</v>
      </c>
      <c r="BU39">
        <v>5.9480000000000004</v>
      </c>
      <c r="BV39">
        <v>0</v>
      </c>
      <c r="BW39">
        <v>4.6787161602856173</v>
      </c>
      <c r="BX39">
        <v>12</v>
      </c>
      <c r="BY39">
        <v>0</v>
      </c>
      <c r="BZ39">
        <v>78</v>
      </c>
    </row>
    <row r="40" spans="1:78" ht="16.5">
      <c r="A40" s="107" t="str">
        <f t="shared" si="1"/>
        <v>태양여객</v>
      </c>
      <c r="B40" s="108" t="str">
        <f t="shared" si="2"/>
        <v>천세환</v>
      </c>
      <c r="C40" s="109" t="str">
        <f t="shared" si="3"/>
        <v>A</v>
      </c>
      <c r="D40" s="110">
        <f t="shared" si="4"/>
        <v>0.96653846153846146</v>
      </c>
      <c r="E40" s="111">
        <f t="shared" si="5"/>
        <v>2040</v>
      </c>
      <c r="F40" s="112" t="str">
        <f t="shared" si="6"/>
        <v>590</v>
      </c>
      <c r="G40" s="113" t="str">
        <f t="shared" si="7"/>
        <v>72바1410</v>
      </c>
      <c r="H40" s="114">
        <f t="shared" si="8"/>
        <v>1</v>
      </c>
      <c r="I40" s="115">
        <f t="shared" si="9"/>
        <v>1954.6969999999999</v>
      </c>
      <c r="J40" s="116">
        <f t="shared" si="10"/>
        <v>4.488469043779908E-2</v>
      </c>
      <c r="K40" s="116">
        <f t="shared" si="11"/>
        <v>0.34524559002629773</v>
      </c>
      <c r="L40" s="116">
        <f t="shared" si="12"/>
        <v>7.2133941986916653E-2</v>
      </c>
      <c r="M40" s="117">
        <f t="shared" si="13"/>
        <v>5.0090000000000003</v>
      </c>
      <c r="N40" s="118">
        <f t="shared" si="14"/>
        <v>0.20463529641678482</v>
      </c>
      <c r="O40" s="118">
        <f t="shared" si="15"/>
        <v>1.1254941302923165</v>
      </c>
      <c r="P40" s="219">
        <f t="shared" si="16"/>
        <v>31</v>
      </c>
      <c r="Q40" s="220">
        <f t="shared" si="17"/>
        <v>4</v>
      </c>
      <c r="R40" s="220">
        <f t="shared" si="18"/>
        <v>22</v>
      </c>
      <c r="T40">
        <v>533</v>
      </c>
      <c r="U40">
        <v>2040</v>
      </c>
      <c r="V40" t="s">
        <v>204</v>
      </c>
      <c r="W40">
        <v>1954.6969999999999</v>
      </c>
      <c r="X40">
        <v>777.95600000000002</v>
      </c>
      <c r="Y40">
        <v>2.5129999999999999</v>
      </c>
      <c r="Z40">
        <v>5.0090000000000003</v>
      </c>
      <c r="AA40">
        <v>143.421887</v>
      </c>
      <c r="AB40">
        <v>6.4374469999999997</v>
      </c>
      <c r="AC40">
        <v>49.515774</v>
      </c>
      <c r="AD40" s="1">
        <v>141</v>
      </c>
      <c r="AE40">
        <v>4</v>
      </c>
      <c r="AF40">
        <v>22</v>
      </c>
      <c r="AG40">
        <v>70</v>
      </c>
      <c r="AH40">
        <v>13.629</v>
      </c>
      <c r="AI40">
        <v>35.799999999999997</v>
      </c>
      <c r="AJ40">
        <v>0</v>
      </c>
      <c r="AK40">
        <v>31</v>
      </c>
      <c r="AL40">
        <v>21643</v>
      </c>
      <c r="AM40">
        <v>0.96653846153846146</v>
      </c>
      <c r="AN40" t="s">
        <v>66</v>
      </c>
      <c r="AO40">
        <v>1954.6969999999999</v>
      </c>
      <c r="AP40" t="s">
        <v>384</v>
      </c>
      <c r="AQ40" t="s">
        <v>117</v>
      </c>
      <c r="AR40" t="s">
        <v>121</v>
      </c>
      <c r="AS40" t="s">
        <v>117</v>
      </c>
      <c r="AT40" t="s">
        <v>121</v>
      </c>
      <c r="AU40" t="s">
        <v>184</v>
      </c>
      <c r="AV40" t="s">
        <v>204</v>
      </c>
      <c r="AW40" t="s">
        <v>66</v>
      </c>
      <c r="AX40">
        <v>2040</v>
      </c>
      <c r="AY40" t="s">
        <v>320</v>
      </c>
      <c r="AZ40">
        <v>1</v>
      </c>
      <c r="BA40" t="s">
        <v>310</v>
      </c>
      <c r="BB40">
        <v>1</v>
      </c>
      <c r="BC40">
        <v>1</v>
      </c>
      <c r="BE40" t="s">
        <v>66</v>
      </c>
      <c r="BF40">
        <v>0</v>
      </c>
      <c r="BG40" t="s">
        <v>209</v>
      </c>
      <c r="BI40" t="s">
        <v>117</v>
      </c>
      <c r="BJ40" t="s">
        <v>204</v>
      </c>
      <c r="BK40" t="s">
        <v>66</v>
      </c>
      <c r="BL40">
        <v>0.96653846153846146</v>
      </c>
      <c r="BM40">
        <v>2040</v>
      </c>
      <c r="BN40" t="s">
        <v>121</v>
      </c>
      <c r="BO40" t="s">
        <v>184</v>
      </c>
      <c r="BP40">
        <v>1</v>
      </c>
      <c r="BQ40">
        <v>1954.6969999999999</v>
      </c>
      <c r="BR40">
        <v>4.488469043779908E-2</v>
      </c>
      <c r="BS40">
        <v>0.34524559002629773</v>
      </c>
      <c r="BT40">
        <v>7.2133941986916653E-2</v>
      </c>
      <c r="BU40">
        <v>5.0090000000000003</v>
      </c>
      <c r="BV40">
        <v>0.20463529641678482</v>
      </c>
      <c r="BW40">
        <v>1.1254941302923165</v>
      </c>
      <c r="BX40">
        <v>31</v>
      </c>
      <c r="BY40">
        <v>4</v>
      </c>
      <c r="BZ40">
        <v>22</v>
      </c>
    </row>
    <row r="41" spans="1:78" ht="16.5">
      <c r="A41" s="124" t="str">
        <f t="shared" si="1"/>
        <v>태양여객</v>
      </c>
      <c r="B41" s="125" t="str">
        <f t="shared" si="2"/>
        <v>최광섭</v>
      </c>
      <c r="C41" s="126" t="str">
        <f t="shared" si="3"/>
        <v>S</v>
      </c>
      <c r="D41" s="127">
        <f t="shared" si="4"/>
        <v>1.0205142078165979</v>
      </c>
      <c r="E41" s="128">
        <f t="shared" si="5"/>
        <v>8926</v>
      </c>
      <c r="F41" s="129" t="str">
        <f t="shared" si="6"/>
        <v>e음89</v>
      </c>
      <c r="G41" s="130" t="str">
        <f t="shared" si="7"/>
        <v>72바2025</v>
      </c>
      <c r="H41" s="131">
        <f t="shared" si="8"/>
        <v>2</v>
      </c>
      <c r="I41" s="132">
        <f t="shared" si="9"/>
        <v>2136.8490000000002</v>
      </c>
      <c r="J41" s="133">
        <f t="shared" si="10"/>
        <v>5.7699133242247444E-2</v>
      </c>
      <c r="K41" s="133">
        <f t="shared" si="11"/>
        <v>0.29475378846286282</v>
      </c>
      <c r="L41" s="133">
        <f t="shared" si="12"/>
        <v>0.28125525013700076</v>
      </c>
      <c r="M41" s="134">
        <f t="shared" si="13"/>
        <v>8.0050000000000008</v>
      </c>
      <c r="N41" s="135">
        <f t="shared" si="14"/>
        <v>0</v>
      </c>
      <c r="O41" s="135">
        <f t="shared" si="15"/>
        <v>10.24873540432665</v>
      </c>
      <c r="P41" s="217">
        <f t="shared" si="16"/>
        <v>12</v>
      </c>
      <c r="Q41" s="218">
        <f t="shared" si="17"/>
        <v>0</v>
      </c>
      <c r="R41" s="218">
        <f t="shared" si="18"/>
        <v>219</v>
      </c>
      <c r="T41">
        <v>533</v>
      </c>
      <c r="U41">
        <v>8926</v>
      </c>
      <c r="V41" t="s">
        <v>291</v>
      </c>
      <c r="W41">
        <v>2136.8490000000002</v>
      </c>
      <c r="X41">
        <v>803.04600000000005</v>
      </c>
      <c r="Y41">
        <v>2.661</v>
      </c>
      <c r="Z41">
        <v>8.0050000000000008</v>
      </c>
      <c r="AA41">
        <v>123.965779</v>
      </c>
      <c r="AB41">
        <v>7.1527180000000001</v>
      </c>
      <c r="AC41">
        <v>36.539383000000001</v>
      </c>
      <c r="AD41" s="1">
        <v>601</v>
      </c>
      <c r="AE41">
        <v>0</v>
      </c>
      <c r="AF41">
        <v>219</v>
      </c>
      <c r="AG41">
        <v>84</v>
      </c>
      <c r="AH41">
        <v>17.237410000000001</v>
      </c>
      <c r="AI41">
        <v>621.20000000000005</v>
      </c>
      <c r="AJ41">
        <v>1.1000000000000001</v>
      </c>
      <c r="AK41">
        <v>12</v>
      </c>
      <c r="AL41">
        <v>2720</v>
      </c>
      <c r="AM41">
        <v>1.0205142078165979</v>
      </c>
      <c r="AN41" t="s">
        <v>71</v>
      </c>
      <c r="AO41">
        <v>1929.547</v>
      </c>
      <c r="AP41" t="s">
        <v>385</v>
      </c>
      <c r="AQ41" t="s">
        <v>117</v>
      </c>
      <c r="AR41" t="s">
        <v>123</v>
      </c>
      <c r="AS41" t="s">
        <v>117</v>
      </c>
      <c r="AT41" t="s">
        <v>123</v>
      </c>
      <c r="AU41" t="s">
        <v>187</v>
      </c>
      <c r="AV41" t="s">
        <v>291</v>
      </c>
      <c r="AW41" t="s">
        <v>71</v>
      </c>
      <c r="AX41">
        <v>8926</v>
      </c>
      <c r="AY41" t="s">
        <v>253</v>
      </c>
      <c r="AZ41">
        <v>1</v>
      </c>
      <c r="BA41" t="s">
        <v>254</v>
      </c>
      <c r="BB41">
        <v>2</v>
      </c>
      <c r="BC41">
        <v>1</v>
      </c>
      <c r="BE41" t="s">
        <v>71</v>
      </c>
      <c r="BF41">
        <v>0</v>
      </c>
      <c r="BG41" t="s">
        <v>209</v>
      </c>
      <c r="BI41" t="s">
        <v>117</v>
      </c>
      <c r="BJ41" t="s">
        <v>291</v>
      </c>
      <c r="BK41" t="s">
        <v>71</v>
      </c>
      <c r="BL41">
        <v>1.0205142078165979</v>
      </c>
      <c r="BM41">
        <v>8926</v>
      </c>
      <c r="BN41" t="s">
        <v>123</v>
      </c>
      <c r="BO41" t="s">
        <v>187</v>
      </c>
      <c r="BP41">
        <v>2</v>
      </c>
      <c r="BQ41">
        <v>2136.8490000000002</v>
      </c>
      <c r="BR41">
        <v>5.7699133242247444E-2</v>
      </c>
      <c r="BS41">
        <v>0.29475378846286282</v>
      </c>
      <c r="BT41">
        <v>0.28125525013700076</v>
      </c>
      <c r="BU41">
        <v>8.0050000000000008</v>
      </c>
      <c r="BV41">
        <v>0</v>
      </c>
      <c r="BW41">
        <v>10.24873540432665</v>
      </c>
      <c r="BX41">
        <v>12</v>
      </c>
      <c r="BY41">
        <v>0</v>
      </c>
      <c r="BZ41">
        <v>219</v>
      </c>
    </row>
    <row r="42" spans="1:78" ht="16.5">
      <c r="A42" s="107" t="str">
        <f t="shared" si="1"/>
        <v>태양여객</v>
      </c>
      <c r="B42" s="108" t="str">
        <f t="shared" si="2"/>
        <v>최석순</v>
      </c>
      <c r="C42" s="109" t="str">
        <f t="shared" si="3"/>
        <v>C</v>
      </c>
      <c r="D42" s="110">
        <f t="shared" si="4"/>
        <v>0.85925925925925917</v>
      </c>
      <c r="E42" s="111">
        <f t="shared" si="5"/>
        <v>3635</v>
      </c>
      <c r="F42" s="112" t="str">
        <f t="shared" si="6"/>
        <v>583</v>
      </c>
      <c r="G42" s="113" t="str">
        <f t="shared" si="7"/>
        <v>71바7407</v>
      </c>
      <c r="H42" s="114">
        <f t="shared" si="8"/>
        <v>1</v>
      </c>
      <c r="I42" s="115">
        <f t="shared" si="9"/>
        <v>2562.6799999999998</v>
      </c>
      <c r="J42" s="116">
        <f t="shared" si="10"/>
        <v>2.1867514268551907E-2</v>
      </c>
      <c r="K42" s="116">
        <f t="shared" si="11"/>
        <v>0.33928227262132549</v>
      </c>
      <c r="L42" s="116">
        <f t="shared" si="12"/>
        <v>0.12994209187257091</v>
      </c>
      <c r="M42" s="117">
        <f t="shared" si="13"/>
        <v>10.801</v>
      </c>
      <c r="N42" s="118">
        <f t="shared" si="14"/>
        <v>0</v>
      </c>
      <c r="O42" s="118">
        <f t="shared" si="15"/>
        <v>1.1706494763294677</v>
      </c>
      <c r="P42" s="219">
        <f t="shared" si="16"/>
        <v>19</v>
      </c>
      <c r="Q42" s="220">
        <f t="shared" si="17"/>
        <v>0</v>
      </c>
      <c r="R42" s="220">
        <f t="shared" si="18"/>
        <v>30</v>
      </c>
      <c r="T42">
        <v>533</v>
      </c>
      <c r="U42">
        <v>3635</v>
      </c>
      <c r="V42" t="s">
        <v>205</v>
      </c>
      <c r="W42">
        <v>2562.6799999999998</v>
      </c>
      <c r="X42">
        <v>1104.788</v>
      </c>
      <c r="Y42">
        <v>2.3199999999999998</v>
      </c>
      <c r="Z42">
        <v>10.801</v>
      </c>
      <c r="AA42">
        <v>160.29412199999999</v>
      </c>
      <c r="AB42">
        <v>3.5052340000000002</v>
      </c>
      <c r="AC42">
        <v>54.384954</v>
      </c>
      <c r="AD42" s="1">
        <v>333</v>
      </c>
      <c r="AE42">
        <v>0</v>
      </c>
      <c r="AF42">
        <v>30</v>
      </c>
      <c r="AG42">
        <v>87</v>
      </c>
      <c r="AH42">
        <v>15.987361</v>
      </c>
      <c r="AI42">
        <v>739.5</v>
      </c>
      <c r="AJ42">
        <v>145</v>
      </c>
      <c r="AK42">
        <v>19</v>
      </c>
      <c r="AL42">
        <v>5833</v>
      </c>
      <c r="AM42">
        <v>0.85925925925925917</v>
      </c>
      <c r="AN42" t="s">
        <v>69</v>
      </c>
      <c r="AO42">
        <v>2562.6799999999998</v>
      </c>
      <c r="AP42" t="s">
        <v>386</v>
      </c>
      <c r="AQ42" t="s">
        <v>117</v>
      </c>
      <c r="AR42" t="s">
        <v>120</v>
      </c>
      <c r="AS42" t="s">
        <v>117</v>
      </c>
      <c r="AT42" t="s">
        <v>120</v>
      </c>
      <c r="AU42" t="s">
        <v>181</v>
      </c>
      <c r="AV42" t="s">
        <v>205</v>
      </c>
      <c r="AW42" t="s">
        <v>69</v>
      </c>
      <c r="AX42">
        <v>3635</v>
      </c>
      <c r="AY42" t="s">
        <v>255</v>
      </c>
      <c r="AZ42">
        <v>8</v>
      </c>
      <c r="BA42" t="s">
        <v>323</v>
      </c>
      <c r="BB42">
        <v>1</v>
      </c>
      <c r="BC42">
        <v>1</v>
      </c>
      <c r="BE42" t="s">
        <v>67</v>
      </c>
      <c r="BF42">
        <v>1</v>
      </c>
      <c r="BG42" t="s">
        <v>225</v>
      </c>
      <c r="BI42" t="s">
        <v>117</v>
      </c>
      <c r="BJ42" t="s">
        <v>205</v>
      </c>
      <c r="BK42" t="s">
        <v>69</v>
      </c>
      <c r="BL42">
        <v>0.85925925925925917</v>
      </c>
      <c r="BM42">
        <v>3635</v>
      </c>
      <c r="BN42" t="s">
        <v>120</v>
      </c>
      <c r="BO42" t="s">
        <v>181</v>
      </c>
      <c r="BP42">
        <v>1</v>
      </c>
      <c r="BQ42">
        <v>2562.6799999999998</v>
      </c>
      <c r="BR42">
        <v>2.1867514268551907E-2</v>
      </c>
      <c r="BS42">
        <v>0.33928227262132549</v>
      </c>
      <c r="BT42">
        <v>0.12994209187257091</v>
      </c>
      <c r="BU42">
        <v>10.801</v>
      </c>
      <c r="BV42">
        <v>0</v>
      </c>
      <c r="BW42">
        <v>1.1706494763294677</v>
      </c>
      <c r="BX42">
        <v>19</v>
      </c>
      <c r="BY42">
        <v>0</v>
      </c>
      <c r="BZ42">
        <v>30</v>
      </c>
    </row>
    <row r="43" spans="1:78" ht="16.5">
      <c r="A43" s="124" t="str">
        <f t="shared" si="1"/>
        <v>태양여객</v>
      </c>
      <c r="B43" s="125" t="str">
        <f t="shared" si="2"/>
        <v>최해운</v>
      </c>
      <c r="C43" s="126" t="str">
        <f t="shared" si="3"/>
        <v>A</v>
      </c>
      <c r="D43" s="127">
        <f t="shared" si="4"/>
        <v>0.95799999999999996</v>
      </c>
      <c r="E43" s="128">
        <f t="shared" si="5"/>
        <v>356</v>
      </c>
      <c r="F43" s="129" t="str">
        <f t="shared" si="6"/>
        <v>581</v>
      </c>
      <c r="G43" s="130" t="str">
        <f t="shared" si="7"/>
        <v>71바7357</v>
      </c>
      <c r="H43" s="131">
        <f t="shared" si="8"/>
        <v>1</v>
      </c>
      <c r="I43" s="132">
        <f t="shared" si="9"/>
        <v>416.87400000000002</v>
      </c>
      <c r="J43" s="133">
        <f t="shared" si="10"/>
        <v>1.4074363596145013E-2</v>
      </c>
      <c r="K43" s="133">
        <f t="shared" si="11"/>
        <v>0.30705797737989715</v>
      </c>
      <c r="L43" s="133">
        <f t="shared" si="12"/>
        <v>0.25187466716561835</v>
      </c>
      <c r="M43" s="134">
        <f t="shared" si="13"/>
        <v>5.8860000000000001</v>
      </c>
      <c r="N43" s="135">
        <f t="shared" si="14"/>
        <v>0</v>
      </c>
      <c r="O43" s="135">
        <f t="shared" si="15"/>
        <v>3.1184482601457515</v>
      </c>
      <c r="P43" s="217">
        <f t="shared" si="16"/>
        <v>1</v>
      </c>
      <c r="Q43" s="218">
        <f t="shared" si="17"/>
        <v>0</v>
      </c>
      <c r="R43" s="218">
        <f t="shared" si="18"/>
        <v>13</v>
      </c>
      <c r="T43">
        <v>533</v>
      </c>
      <c r="U43">
        <v>356</v>
      </c>
      <c r="V43" t="s">
        <v>292</v>
      </c>
      <c r="W43">
        <v>416.87400000000002</v>
      </c>
      <c r="X43">
        <v>174.041</v>
      </c>
      <c r="Y43">
        <v>2.395</v>
      </c>
      <c r="Z43">
        <v>5.8860000000000001</v>
      </c>
      <c r="AA43">
        <v>25.063016000000001</v>
      </c>
      <c r="AB43">
        <v>0.352746</v>
      </c>
      <c r="AC43">
        <v>7.6957990000000001</v>
      </c>
      <c r="AD43" s="1">
        <v>105</v>
      </c>
      <c r="AE43">
        <v>0</v>
      </c>
      <c r="AF43">
        <v>13</v>
      </c>
      <c r="AG43">
        <v>67</v>
      </c>
      <c r="AH43">
        <v>16.633033999999999</v>
      </c>
      <c r="AI43">
        <v>2.6</v>
      </c>
      <c r="AJ43">
        <v>0</v>
      </c>
      <c r="AK43">
        <v>1</v>
      </c>
      <c r="AL43">
        <v>84</v>
      </c>
      <c r="AM43">
        <v>0.95799999999999996</v>
      </c>
      <c r="AN43" t="s">
        <v>66</v>
      </c>
      <c r="AO43">
        <v>416.87400000000002</v>
      </c>
      <c r="AP43" t="s">
        <v>387</v>
      </c>
      <c r="AQ43" t="s">
        <v>117</v>
      </c>
      <c r="AR43" t="s">
        <v>119</v>
      </c>
      <c r="AS43" t="s">
        <v>117</v>
      </c>
      <c r="AT43" t="s">
        <v>119</v>
      </c>
      <c r="AU43" t="s">
        <v>275</v>
      </c>
      <c r="AV43" t="s">
        <v>292</v>
      </c>
      <c r="AW43" t="s">
        <v>66</v>
      </c>
      <c r="AX43">
        <v>356</v>
      </c>
      <c r="AY43" t="s">
        <v>321</v>
      </c>
      <c r="AZ43">
        <v>1</v>
      </c>
      <c r="BA43" t="s">
        <v>322</v>
      </c>
      <c r="BB43">
        <v>1</v>
      </c>
      <c r="BC43">
        <v>1</v>
      </c>
      <c r="BE43" t="s">
        <v>66</v>
      </c>
      <c r="BF43">
        <v>0</v>
      </c>
      <c r="BG43" s="5" t="s">
        <v>209</v>
      </c>
      <c r="BI43" t="s">
        <v>117</v>
      </c>
      <c r="BJ43" t="s">
        <v>292</v>
      </c>
      <c r="BK43" t="s">
        <v>66</v>
      </c>
      <c r="BL43">
        <v>0.95799999999999996</v>
      </c>
      <c r="BM43">
        <v>356</v>
      </c>
      <c r="BN43" t="s">
        <v>119</v>
      </c>
      <c r="BO43" t="s">
        <v>275</v>
      </c>
      <c r="BP43">
        <v>1</v>
      </c>
      <c r="BQ43">
        <v>416.87400000000002</v>
      </c>
      <c r="BR43">
        <v>1.4074363596145013E-2</v>
      </c>
      <c r="BS43">
        <v>0.30705797737989715</v>
      </c>
      <c r="BT43">
        <v>0.25187466716561835</v>
      </c>
      <c r="BU43">
        <v>5.8860000000000001</v>
      </c>
      <c r="BV43">
        <v>0</v>
      </c>
      <c r="BW43">
        <v>3.1184482601457515</v>
      </c>
      <c r="BX43">
        <v>1</v>
      </c>
      <c r="BY43">
        <v>0</v>
      </c>
      <c r="BZ43">
        <v>13</v>
      </c>
    </row>
    <row r="44" spans="1:78" ht="16.5">
      <c r="A44" s="107" t="str">
        <f t="shared" si="1"/>
        <v>태양여객</v>
      </c>
      <c r="B44" s="108" t="str">
        <f t="shared" si="2"/>
        <v>한혜진</v>
      </c>
      <c r="C44" s="109" t="str">
        <f t="shared" si="3"/>
        <v>C</v>
      </c>
      <c r="D44" s="110">
        <f t="shared" si="4"/>
        <v>0.86461538461538467</v>
      </c>
      <c r="E44" s="111">
        <f t="shared" si="5"/>
        <v>7899</v>
      </c>
      <c r="F44" s="112" t="str">
        <f t="shared" si="6"/>
        <v>590</v>
      </c>
      <c r="G44" s="113" t="str">
        <f t="shared" si="7"/>
        <v>71바5653</v>
      </c>
      <c r="H44" s="114">
        <f t="shared" si="8"/>
        <v>1</v>
      </c>
      <c r="I44" s="115">
        <f t="shared" si="9"/>
        <v>4833.692</v>
      </c>
      <c r="J44" s="116">
        <f t="shared" si="10"/>
        <v>2.3792856226155484E-2</v>
      </c>
      <c r="K44" s="116">
        <f t="shared" si="11"/>
        <v>0.49660621951894829</v>
      </c>
      <c r="L44" s="116">
        <f t="shared" si="12"/>
        <v>0.16384991017218309</v>
      </c>
      <c r="M44" s="117">
        <f t="shared" si="13"/>
        <v>6.9450000000000003</v>
      </c>
      <c r="N44" s="118">
        <f t="shared" si="14"/>
        <v>1.7791783175262306</v>
      </c>
      <c r="O44" s="118">
        <f t="shared" si="15"/>
        <v>13.178332421676847</v>
      </c>
      <c r="P44" s="219">
        <f t="shared" si="16"/>
        <v>343</v>
      </c>
      <c r="Q44" s="220">
        <f t="shared" si="17"/>
        <v>86</v>
      </c>
      <c r="R44" s="220">
        <f t="shared" si="18"/>
        <v>637</v>
      </c>
      <c r="T44">
        <v>533</v>
      </c>
      <c r="U44">
        <v>7899</v>
      </c>
      <c r="V44" t="s">
        <v>206</v>
      </c>
      <c r="W44">
        <v>4833.692</v>
      </c>
      <c r="X44">
        <v>2149.998</v>
      </c>
      <c r="Y44">
        <v>2.2480000000000002</v>
      </c>
      <c r="Z44">
        <v>6.9450000000000003</v>
      </c>
      <c r="AA44">
        <v>424.355231</v>
      </c>
      <c r="AB44">
        <v>10.096622999999999</v>
      </c>
      <c r="AC44">
        <v>210.737447</v>
      </c>
      <c r="AD44" s="1">
        <v>792</v>
      </c>
      <c r="AE44">
        <v>86</v>
      </c>
      <c r="AF44">
        <v>637</v>
      </c>
      <c r="AG44">
        <v>67</v>
      </c>
      <c r="AH44">
        <v>11.390673</v>
      </c>
      <c r="AI44">
        <v>1488.4</v>
      </c>
      <c r="AJ44">
        <v>0</v>
      </c>
      <c r="AK44">
        <v>343</v>
      </c>
      <c r="AL44">
        <v>300438</v>
      </c>
      <c r="AM44">
        <v>0.86461538461538467</v>
      </c>
      <c r="AN44" t="s">
        <v>69</v>
      </c>
      <c r="AO44">
        <v>4833.692</v>
      </c>
      <c r="AP44" t="s">
        <v>388</v>
      </c>
      <c r="AQ44" t="s">
        <v>117</v>
      </c>
      <c r="AR44" t="s">
        <v>121</v>
      </c>
      <c r="AS44" t="s">
        <v>117</v>
      </c>
      <c r="AT44" t="s">
        <v>121</v>
      </c>
      <c r="AU44" t="s">
        <v>276</v>
      </c>
      <c r="AV44" t="s">
        <v>206</v>
      </c>
      <c r="AW44" t="s">
        <v>69</v>
      </c>
      <c r="AX44">
        <v>7899</v>
      </c>
      <c r="AY44" t="s">
        <v>271</v>
      </c>
      <c r="AZ44">
        <v>1</v>
      </c>
      <c r="BA44" t="s">
        <v>272</v>
      </c>
      <c r="BB44">
        <v>1</v>
      </c>
      <c r="BC44">
        <v>1</v>
      </c>
      <c r="BE44" t="s">
        <v>69</v>
      </c>
      <c r="BF44">
        <v>0</v>
      </c>
      <c r="BG44" s="5" t="s">
        <v>209</v>
      </c>
      <c r="BI44" t="s">
        <v>117</v>
      </c>
      <c r="BJ44" t="s">
        <v>206</v>
      </c>
      <c r="BK44" t="s">
        <v>69</v>
      </c>
      <c r="BL44">
        <v>0.86461538461538467</v>
      </c>
      <c r="BM44">
        <v>7899</v>
      </c>
      <c r="BN44" t="s">
        <v>121</v>
      </c>
      <c r="BO44" t="s">
        <v>276</v>
      </c>
      <c r="BP44">
        <v>1</v>
      </c>
      <c r="BQ44">
        <v>4833.692</v>
      </c>
      <c r="BR44">
        <v>2.3792856226155484E-2</v>
      </c>
      <c r="BS44">
        <v>0.49660621951894829</v>
      </c>
      <c r="BT44">
        <v>0.16384991017218309</v>
      </c>
      <c r="BU44">
        <v>6.9450000000000003</v>
      </c>
      <c r="BV44">
        <v>1.7791783175262306</v>
      </c>
      <c r="BW44">
        <v>13.178332421676847</v>
      </c>
      <c r="BX44">
        <v>343</v>
      </c>
      <c r="BY44">
        <v>86</v>
      </c>
      <c r="BZ44">
        <v>637</v>
      </c>
    </row>
  </sheetData>
  <sortState xmlns:xlrd2="http://schemas.microsoft.com/office/spreadsheetml/2017/richdata2" ref="T4:AN44">
    <sortCondition ref="AB4:AB44"/>
    <sortCondition descending="1" ref="AD4:AD44"/>
  </sortState>
  <phoneticPr fontId="4" type="noConversion"/>
  <conditionalFormatting sqref="C5:D44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8" t="s">
        <v>331</v>
      </c>
      <c r="B2" s="260"/>
      <c r="C2" s="261"/>
      <c r="D2" s="261"/>
      <c r="E2" s="259"/>
      <c r="F2" s="262"/>
      <c r="G2" s="259"/>
      <c r="H2" s="259"/>
      <c r="I2" s="259"/>
      <c r="J2" s="259"/>
      <c r="K2" s="263"/>
      <c r="L2" s="263"/>
      <c r="M2" s="263"/>
      <c r="N2" s="263"/>
      <c r="O2" s="263"/>
      <c r="P2" s="263"/>
      <c r="Q2" s="263"/>
      <c r="R2" s="263"/>
    </row>
    <row r="3" spans="1:18">
      <c r="A3" s="277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</row>
    <row r="4" spans="1:18" ht="26.25">
      <c r="A4" s="299" t="s">
        <v>332</v>
      </c>
      <c r="B4" s="264"/>
      <c r="C4" s="265"/>
      <c r="D4" s="266"/>
      <c r="E4" s="267"/>
      <c r="F4" s="268"/>
      <c r="G4" s="263"/>
      <c r="H4" s="267"/>
      <c r="I4" s="263"/>
      <c r="J4" s="263"/>
      <c r="K4" s="263"/>
      <c r="L4" s="263"/>
      <c r="M4" s="263"/>
      <c r="N4" s="263"/>
      <c r="O4" s="263"/>
      <c r="P4" s="263"/>
      <c r="Q4" s="263"/>
      <c r="R4" s="263"/>
    </row>
    <row r="5" spans="1:18" ht="26.25">
      <c r="A5" s="280"/>
      <c r="B5" s="263"/>
      <c r="C5" s="263"/>
      <c r="D5" s="263"/>
      <c r="E5" s="263"/>
      <c r="F5" s="263"/>
      <c r="G5" s="263"/>
      <c r="H5" s="263"/>
      <c r="I5" s="263"/>
      <c r="J5" s="263"/>
      <c r="K5" s="269"/>
      <c r="L5" s="263"/>
      <c r="M5" s="263"/>
      <c r="N5" s="263"/>
      <c r="O5" s="263"/>
      <c r="P5" s="263"/>
      <c r="Q5" s="263"/>
      <c r="R5" s="263"/>
    </row>
    <row r="6" spans="1:18" ht="17.25">
      <c r="A6" s="281" t="s">
        <v>333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</row>
    <row r="7" spans="1:18" ht="17.25">
      <c r="A7" s="281"/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</row>
    <row r="8" spans="1:18" ht="17.25">
      <c r="A8" s="278" t="s">
        <v>171</v>
      </c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</row>
    <row r="9" spans="1:18">
      <c r="A9" s="279"/>
      <c r="B9" s="270"/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</row>
    <row r="10" spans="1:18">
      <c r="A10" s="279" t="s">
        <v>334</v>
      </c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</row>
    <row r="11" spans="1:18">
      <c r="A11" s="270"/>
      <c r="B11" s="270"/>
      <c r="C11" s="270"/>
      <c r="D11" s="270"/>
      <c r="E11" s="270"/>
      <c r="F11" s="270"/>
      <c r="G11" s="270"/>
      <c r="H11" s="270"/>
      <c r="I11" s="270"/>
      <c r="J11" s="270"/>
      <c r="K11" s="270"/>
      <c r="L11" s="270"/>
      <c r="M11" s="270"/>
      <c r="N11" s="270"/>
      <c r="O11" s="270"/>
      <c r="P11" s="270"/>
      <c r="Q11" s="270"/>
      <c r="R11" s="270"/>
    </row>
    <row r="12" spans="1:18">
      <c r="A12" s="263"/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</row>
    <row r="13" spans="1:18" ht="37.5" customHeight="1">
      <c r="A13" s="225" t="s">
        <v>0</v>
      </c>
      <c r="B13" s="226" t="s">
        <v>74</v>
      </c>
      <c r="C13" s="227" t="s">
        <v>65</v>
      </c>
      <c r="D13" s="227" t="s">
        <v>157</v>
      </c>
      <c r="E13" s="228" t="s">
        <v>143</v>
      </c>
      <c r="F13" s="226" t="s">
        <v>148</v>
      </c>
      <c r="G13" s="228" t="s">
        <v>146</v>
      </c>
      <c r="H13" s="228" t="s">
        <v>150</v>
      </c>
      <c r="I13" s="229" t="s">
        <v>152</v>
      </c>
      <c r="J13" s="228" t="s">
        <v>11</v>
      </c>
      <c r="K13" s="228" t="s">
        <v>12</v>
      </c>
      <c r="L13" s="228" t="s">
        <v>13</v>
      </c>
      <c r="M13" s="228" t="s">
        <v>105</v>
      </c>
      <c r="N13" s="228" t="s">
        <v>6</v>
      </c>
      <c r="O13" s="228" t="s">
        <v>7</v>
      </c>
      <c r="P13" s="228" t="s">
        <v>161</v>
      </c>
      <c r="Q13" s="230" t="s">
        <v>163</v>
      </c>
      <c r="R13" s="230" t="s">
        <v>164</v>
      </c>
    </row>
    <row r="14" spans="1:18" ht="16.5">
      <c r="A14" s="231" t="s">
        <v>117</v>
      </c>
      <c r="B14" s="232" t="s">
        <v>192</v>
      </c>
      <c r="C14" s="233" t="s">
        <v>67</v>
      </c>
      <c r="D14" s="234">
        <v>0.81740740740740725</v>
      </c>
      <c r="E14" s="235">
        <v>909</v>
      </c>
      <c r="F14" s="236" t="s">
        <v>121</v>
      </c>
      <c r="G14" s="271" t="s">
        <v>183</v>
      </c>
      <c r="H14" s="237">
        <v>1</v>
      </c>
      <c r="I14" s="238">
        <v>1406.98</v>
      </c>
      <c r="J14" s="239">
        <v>4.6649020482568915E-2</v>
      </c>
      <c r="K14" s="239">
        <v>0.38154285547551114</v>
      </c>
      <c r="L14" s="239">
        <v>0.20966893630328789</v>
      </c>
      <c r="M14" s="240">
        <v>10.81</v>
      </c>
      <c r="N14" s="241">
        <v>0.99503901974441711</v>
      </c>
      <c r="O14" s="241">
        <v>28.713983141196035</v>
      </c>
      <c r="P14" s="242">
        <v>33</v>
      </c>
      <c r="Q14" s="243">
        <v>14</v>
      </c>
      <c r="R14" s="243">
        <v>404</v>
      </c>
    </row>
    <row r="15" spans="1:18" ht="16.5">
      <c r="A15" s="231" t="s">
        <v>117</v>
      </c>
      <c r="B15" s="232" t="s">
        <v>195</v>
      </c>
      <c r="C15" s="233" t="s">
        <v>70</v>
      </c>
      <c r="D15" s="234">
        <v>0.69199999999999995</v>
      </c>
      <c r="E15" s="235">
        <v>9916</v>
      </c>
      <c r="F15" s="236" t="s">
        <v>119</v>
      </c>
      <c r="G15" s="271" t="s">
        <v>176</v>
      </c>
      <c r="H15" s="237">
        <v>1</v>
      </c>
      <c r="I15" s="238">
        <v>1185</v>
      </c>
      <c r="J15" s="239">
        <v>3.9682073001425511E-2</v>
      </c>
      <c r="K15" s="239">
        <v>0.38852839714126858</v>
      </c>
      <c r="L15" s="239">
        <v>0.12067510548523207</v>
      </c>
      <c r="M15" s="240">
        <v>7.5949999999999998</v>
      </c>
      <c r="N15" s="241">
        <v>1.8565400843881856</v>
      </c>
      <c r="O15" s="241">
        <v>2.869198312236287</v>
      </c>
      <c r="P15" s="242">
        <v>23</v>
      </c>
      <c r="Q15" s="243">
        <v>22</v>
      </c>
      <c r="R15" s="243">
        <v>34</v>
      </c>
    </row>
    <row r="16" spans="1:18" ht="16.5">
      <c r="A16" s="231" t="s">
        <v>117</v>
      </c>
      <c r="B16" s="232" t="s">
        <v>287</v>
      </c>
      <c r="C16" s="233" t="s">
        <v>67</v>
      </c>
      <c r="D16" s="234">
        <v>0.8103999999999999</v>
      </c>
      <c r="E16" s="235">
        <v>5370</v>
      </c>
      <c r="F16" s="236" t="s">
        <v>119</v>
      </c>
      <c r="G16" s="271" t="s">
        <v>275</v>
      </c>
      <c r="H16" s="237">
        <v>1</v>
      </c>
      <c r="I16" s="238">
        <v>1932.604</v>
      </c>
      <c r="J16" s="239">
        <v>3.2320453396969512E-2</v>
      </c>
      <c r="K16" s="239">
        <v>0.34686526844689347</v>
      </c>
      <c r="L16" s="239">
        <v>0.1495391709838125</v>
      </c>
      <c r="M16" s="240">
        <v>4.7439999999999998</v>
      </c>
      <c r="N16" s="241">
        <v>0.10348731555973184</v>
      </c>
      <c r="O16" s="241">
        <v>1.2935914444966481</v>
      </c>
      <c r="P16" s="242">
        <v>5</v>
      </c>
      <c r="Q16" s="243">
        <v>2</v>
      </c>
      <c r="R16" s="243">
        <v>25</v>
      </c>
    </row>
    <row r="17" spans="1:18" ht="16.5">
      <c r="A17" s="231" t="s">
        <v>117</v>
      </c>
      <c r="B17" s="232" t="s">
        <v>330</v>
      </c>
      <c r="C17" s="233" t="s">
        <v>70</v>
      </c>
      <c r="D17" s="234">
        <v>0.74653846153846148</v>
      </c>
      <c r="E17" s="235">
        <v>7903</v>
      </c>
      <c r="F17" s="236" t="s">
        <v>120</v>
      </c>
      <c r="G17" s="271" t="s">
        <v>178</v>
      </c>
      <c r="H17" s="237">
        <v>1</v>
      </c>
      <c r="I17" s="238">
        <v>780.21900000000005</v>
      </c>
      <c r="J17" s="239">
        <v>4.638461311394311E-2</v>
      </c>
      <c r="K17" s="239">
        <v>0.41075044315095849</v>
      </c>
      <c r="L17" s="239">
        <v>0.23967629601432416</v>
      </c>
      <c r="M17" s="240">
        <v>14.909000000000001</v>
      </c>
      <c r="N17" s="241">
        <v>0</v>
      </c>
      <c r="O17" s="241">
        <v>54.471885457800944</v>
      </c>
      <c r="P17" s="242">
        <v>27</v>
      </c>
      <c r="Q17" s="243">
        <v>0</v>
      </c>
      <c r="R17" s="243">
        <v>425</v>
      </c>
    </row>
    <row r="18" spans="1:18" ht="16.5">
      <c r="A18" s="231" t="s">
        <v>117</v>
      </c>
      <c r="B18" s="232" t="s">
        <v>241</v>
      </c>
      <c r="C18" s="233" t="s">
        <v>70</v>
      </c>
      <c r="D18" s="234">
        <v>0.79979800552526492</v>
      </c>
      <c r="E18" s="235">
        <v>3315</v>
      </c>
      <c r="F18" s="236" t="s">
        <v>120</v>
      </c>
      <c r="G18" s="271" t="s">
        <v>178</v>
      </c>
      <c r="H18" s="237">
        <v>5</v>
      </c>
      <c r="I18" s="238">
        <v>831.24400000000003</v>
      </c>
      <c r="J18" s="239">
        <v>2.4938183442722511E-2</v>
      </c>
      <c r="K18" s="239">
        <v>0.39478671947026861</v>
      </c>
      <c r="L18" s="239">
        <v>0.29473896954444184</v>
      </c>
      <c r="M18" s="240">
        <v>12.936</v>
      </c>
      <c r="N18" s="241">
        <v>0</v>
      </c>
      <c r="O18" s="241">
        <v>28.992690473555296</v>
      </c>
      <c r="P18" s="242">
        <v>26</v>
      </c>
      <c r="Q18" s="243">
        <v>0</v>
      </c>
      <c r="R18" s="243">
        <v>241</v>
      </c>
    </row>
    <row r="19" spans="1:18" ht="16.5">
      <c r="A19" s="231" t="s">
        <v>117</v>
      </c>
      <c r="B19" s="232" t="s">
        <v>319</v>
      </c>
      <c r="C19" s="233" t="s">
        <v>67</v>
      </c>
      <c r="D19" s="234">
        <v>0.81952715017715705</v>
      </c>
      <c r="E19" s="235">
        <v>3029</v>
      </c>
      <c r="F19" s="236" t="s">
        <v>119</v>
      </c>
      <c r="G19" s="271" t="s">
        <v>273</v>
      </c>
      <c r="H19" s="237">
        <v>6</v>
      </c>
      <c r="I19" s="238">
        <v>794.28700000000003</v>
      </c>
      <c r="J19" s="239">
        <v>8.7924930813590263E-2</v>
      </c>
      <c r="K19" s="239">
        <v>0.37789430840490834</v>
      </c>
      <c r="L19" s="239">
        <v>0.18852314331721481</v>
      </c>
      <c r="M19" s="240">
        <v>11.377000000000001</v>
      </c>
      <c r="N19" s="241">
        <v>0</v>
      </c>
      <c r="O19" s="241">
        <v>7.1762473765779875</v>
      </c>
      <c r="P19" s="242">
        <v>15</v>
      </c>
      <c r="Q19" s="243">
        <v>0</v>
      </c>
      <c r="R19" s="243">
        <v>58</v>
      </c>
    </row>
    <row r="20" spans="1:18" ht="16.5">
      <c r="A20" s="231" t="s">
        <v>117</v>
      </c>
      <c r="B20" s="232" t="s">
        <v>203</v>
      </c>
      <c r="C20" s="233" t="s">
        <v>70</v>
      </c>
      <c r="D20" s="234">
        <v>0.71120000000000005</v>
      </c>
      <c r="E20" s="235">
        <v>4462</v>
      </c>
      <c r="F20" s="236" t="s">
        <v>119</v>
      </c>
      <c r="G20" s="271" t="s">
        <v>176</v>
      </c>
      <c r="H20" s="237">
        <v>1</v>
      </c>
      <c r="I20" s="238">
        <v>1702.992</v>
      </c>
      <c r="J20" s="239">
        <v>3.7595618056741532E-2</v>
      </c>
      <c r="K20" s="239">
        <v>0.37970816798580065</v>
      </c>
      <c r="L20" s="239">
        <v>4.4040136418726575E-2</v>
      </c>
      <c r="M20" s="240">
        <v>6.9429999999999996</v>
      </c>
      <c r="N20" s="241">
        <v>0.88080272837453144</v>
      </c>
      <c r="O20" s="241">
        <v>1.7616054567490629</v>
      </c>
      <c r="P20" s="242">
        <v>39</v>
      </c>
      <c r="Q20" s="243">
        <v>15</v>
      </c>
      <c r="R20" s="243">
        <v>30</v>
      </c>
    </row>
  </sheetData>
  <phoneticPr fontId="4" type="noConversion"/>
  <conditionalFormatting sqref="C14:D20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DF97-0892-403E-B22B-495C704EEBE9}">
  <sheetPr>
    <tabColor rgb="FFFF0000"/>
  </sheetPr>
  <dimension ref="A1:R19"/>
  <sheetViews>
    <sheetView showGridLines="0" zoomScaleNormal="100" zoomScaleSheetLayoutView="85" workbookViewId="0"/>
  </sheetViews>
  <sheetFormatPr defaultRowHeight="13.5"/>
  <cols>
    <col min="1" max="2" width="9.140625" style="277"/>
    <col min="3" max="3" width="9.85546875" style="277" customWidth="1"/>
    <col min="4" max="16384" width="9.140625" style="277"/>
  </cols>
  <sheetData>
    <row r="1" spans="1:18" ht="3.75" customHeight="1">
      <c r="A1" s="272"/>
      <c r="B1" s="273"/>
      <c r="C1" s="274"/>
      <c r="D1" s="275"/>
      <c r="E1" s="275"/>
      <c r="F1" s="276"/>
      <c r="G1" s="275"/>
      <c r="H1" s="275"/>
      <c r="I1" s="275"/>
      <c r="J1" s="275"/>
      <c r="K1" s="275"/>
    </row>
    <row r="2" spans="1:18" ht="41.25">
      <c r="A2" s="317" t="s">
        <v>326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</row>
    <row r="4" spans="1:18" ht="17.25">
      <c r="A4" s="278" t="s">
        <v>327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R4" s="297"/>
    </row>
    <row r="5" spans="1:18" ht="16.5">
      <c r="R5" s="297"/>
    </row>
    <row r="6" spans="1:18" ht="26.25">
      <c r="A6" s="280"/>
      <c r="R6" s="297"/>
    </row>
    <row r="7" spans="1:18" ht="130.5" customHeight="1">
      <c r="A7" s="280"/>
    </row>
    <row r="8" spans="1:18" ht="26.25">
      <c r="A8" s="280"/>
      <c r="R8" s="297"/>
    </row>
    <row r="9" spans="1:18" ht="26.25">
      <c r="A9" s="280"/>
      <c r="R9" s="297"/>
    </row>
    <row r="10" spans="1:18" ht="40.5" customHeight="1">
      <c r="A10" s="280" t="s">
        <v>328</v>
      </c>
    </row>
    <row r="11" spans="1:18" ht="19.5" customHeight="1">
      <c r="A11" s="280"/>
    </row>
    <row r="12" spans="1:18" ht="17.25">
      <c r="A12" s="281" t="s">
        <v>329</v>
      </c>
      <c r="R12" s="297"/>
    </row>
    <row r="13" spans="1:18" ht="40.5">
      <c r="A13" s="318" t="s">
        <v>0</v>
      </c>
      <c r="B13" s="319" t="s">
        <v>74</v>
      </c>
      <c r="C13" s="320" t="s">
        <v>65</v>
      </c>
      <c r="D13" s="320" t="s">
        <v>157</v>
      </c>
      <c r="E13" s="321" t="s">
        <v>143</v>
      </c>
      <c r="F13" s="319" t="s">
        <v>148</v>
      </c>
      <c r="G13" s="321" t="s">
        <v>146</v>
      </c>
      <c r="H13" s="321" t="s">
        <v>150</v>
      </c>
      <c r="I13" s="322" t="s">
        <v>152</v>
      </c>
      <c r="J13" s="321" t="s">
        <v>6</v>
      </c>
      <c r="K13" s="321" t="s">
        <v>7</v>
      </c>
      <c r="R13" s="297"/>
    </row>
    <row r="14" spans="1:18" ht="16.5">
      <c r="A14" s="231" t="s">
        <v>117</v>
      </c>
      <c r="B14" s="232" t="s">
        <v>338</v>
      </c>
      <c r="C14" s="233" t="s">
        <v>69</v>
      </c>
      <c r="D14" s="234">
        <v>0.87555555555555542</v>
      </c>
      <c r="E14" s="235">
        <v>1444</v>
      </c>
      <c r="F14" s="236" t="s">
        <v>120</v>
      </c>
      <c r="G14" s="271" t="s">
        <v>177</v>
      </c>
      <c r="H14" s="237">
        <v>1</v>
      </c>
      <c r="I14" s="238">
        <v>426.75099999999998</v>
      </c>
      <c r="J14" s="241">
        <v>0</v>
      </c>
      <c r="K14" s="323">
        <v>21.323910195875349</v>
      </c>
    </row>
    <row r="15" spans="1:18" ht="16.5">
      <c r="A15" s="231" t="s">
        <v>117</v>
      </c>
      <c r="B15" s="232" t="s">
        <v>192</v>
      </c>
      <c r="C15" s="233" t="s">
        <v>67</v>
      </c>
      <c r="D15" s="234">
        <v>0.81740740740740725</v>
      </c>
      <c r="E15" s="235">
        <v>909</v>
      </c>
      <c r="F15" s="236" t="s">
        <v>121</v>
      </c>
      <c r="G15" s="271" t="s">
        <v>183</v>
      </c>
      <c r="H15" s="237">
        <v>1</v>
      </c>
      <c r="I15" s="238">
        <v>1406.98</v>
      </c>
      <c r="J15" s="241">
        <v>0.99503901974441711</v>
      </c>
      <c r="K15" s="323">
        <v>28.713983141196035</v>
      </c>
    </row>
    <row r="16" spans="1:18" ht="16.5">
      <c r="A16" s="231" t="s">
        <v>117</v>
      </c>
      <c r="B16" s="232" t="s">
        <v>238</v>
      </c>
      <c r="C16" s="233" t="s">
        <v>69</v>
      </c>
      <c r="D16" s="234">
        <v>0.8792857915142579</v>
      </c>
      <c r="E16" s="235">
        <v>8779</v>
      </c>
      <c r="F16" s="236" t="s">
        <v>120</v>
      </c>
      <c r="G16" s="271" t="s">
        <v>177</v>
      </c>
      <c r="H16" s="237">
        <v>5</v>
      </c>
      <c r="I16" s="238">
        <v>1551.3000000000002</v>
      </c>
      <c r="J16" s="241">
        <v>0</v>
      </c>
      <c r="K16" s="323">
        <v>24.302198156384964</v>
      </c>
    </row>
    <row r="17" spans="1:11" ht="16.5">
      <c r="A17" s="231" t="s">
        <v>117</v>
      </c>
      <c r="B17" s="232" t="s">
        <v>288</v>
      </c>
      <c r="C17" s="233" t="s">
        <v>68</v>
      </c>
      <c r="D17" s="234">
        <v>0.92384615384615387</v>
      </c>
      <c r="E17" s="235">
        <v>2720</v>
      </c>
      <c r="F17" s="236" t="s">
        <v>123</v>
      </c>
      <c r="G17" s="271" t="s">
        <v>175</v>
      </c>
      <c r="H17" s="237">
        <v>1</v>
      </c>
      <c r="I17" s="238">
        <v>2220.9029999999998</v>
      </c>
      <c r="J17" s="241">
        <v>0.81048114213002553</v>
      </c>
      <c r="K17" s="323">
        <v>69.476244572590531</v>
      </c>
    </row>
    <row r="18" spans="1:11" ht="16.5">
      <c r="A18" s="231" t="s">
        <v>117</v>
      </c>
      <c r="B18" s="232" t="s">
        <v>330</v>
      </c>
      <c r="C18" s="233" t="s">
        <v>70</v>
      </c>
      <c r="D18" s="234">
        <v>0.74653846153846148</v>
      </c>
      <c r="E18" s="235">
        <v>7903</v>
      </c>
      <c r="F18" s="236" t="s">
        <v>120</v>
      </c>
      <c r="G18" s="271" t="s">
        <v>178</v>
      </c>
      <c r="H18" s="237">
        <v>1</v>
      </c>
      <c r="I18" s="238">
        <v>780.21900000000005</v>
      </c>
      <c r="J18" s="241">
        <v>0</v>
      </c>
      <c r="K18" s="323">
        <v>54.471885457800944</v>
      </c>
    </row>
    <row r="19" spans="1:11" ht="16.5">
      <c r="A19" s="231" t="s">
        <v>117</v>
      </c>
      <c r="B19" s="232" t="s">
        <v>241</v>
      </c>
      <c r="C19" s="233" t="s">
        <v>70</v>
      </c>
      <c r="D19" s="234">
        <v>0.79979800552526492</v>
      </c>
      <c r="E19" s="235">
        <v>3315</v>
      </c>
      <c r="F19" s="236" t="s">
        <v>120</v>
      </c>
      <c r="G19" s="271" t="s">
        <v>178</v>
      </c>
      <c r="H19" s="237">
        <v>5</v>
      </c>
      <c r="I19" s="238">
        <v>831.24400000000003</v>
      </c>
      <c r="J19" s="241">
        <v>0</v>
      </c>
      <c r="K19" s="323">
        <v>28.992690473555296</v>
      </c>
    </row>
  </sheetData>
  <mergeCells count="1">
    <mergeCell ref="A2:K2"/>
  </mergeCells>
  <phoneticPr fontId="4" type="noConversion"/>
  <conditionalFormatting sqref="C14:D1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2025-03-04T02:16:54Z</dcterms:modified>
</cp:coreProperties>
</file>